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11" sheetId="1" r:id="rId1"/>
  </sheets>
  <definedNames>
    <definedName name="_xlnm.Print_Area" localSheetId="0">'111'!$A$1:$S$17</definedName>
  </definedNames>
  <calcPr fullCalcOnLoad="1"/>
</workbook>
</file>

<file path=xl/sharedStrings.xml><?xml version="1.0" encoding="utf-8"?>
<sst xmlns="http://schemas.openxmlformats.org/spreadsheetml/2006/main" count="50" uniqueCount="25">
  <si>
    <t>戸卸売市場入荷状況　　</t>
  </si>
  <si>
    <t xml:space="preserve"> （単位　数量 トン・金額 千円）</t>
  </si>
  <si>
    <t xml:space="preserve">「各中央卸売市場年報」  </t>
  </si>
  <si>
    <t>市   場</t>
  </si>
  <si>
    <t>総   数</t>
  </si>
  <si>
    <t>鮮魚1)</t>
  </si>
  <si>
    <t>加 工 水 産 物 2)</t>
  </si>
  <si>
    <t xml:space="preserve">野   </t>
  </si>
  <si>
    <t>果    実</t>
  </si>
  <si>
    <t>つけ物</t>
  </si>
  <si>
    <t>鳥   卵</t>
  </si>
  <si>
    <t>市場</t>
  </si>
  <si>
    <t>数  量</t>
  </si>
  <si>
    <t>金  額</t>
  </si>
  <si>
    <t>中央卸売市場</t>
  </si>
  <si>
    <t>京都</t>
  </si>
  <si>
    <t>〃</t>
  </si>
  <si>
    <t>神戸</t>
  </si>
  <si>
    <r>
      <t xml:space="preserve">       111  </t>
    </r>
    <r>
      <rPr>
        <b/>
        <sz val="6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品 </t>
    </r>
    <r>
      <rPr>
        <b/>
        <sz val="6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目 </t>
    </r>
    <r>
      <rPr>
        <b/>
        <sz val="6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別 </t>
    </r>
    <r>
      <rPr>
        <b/>
        <sz val="6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東 </t>
    </r>
    <r>
      <rPr>
        <b/>
        <sz val="6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京 ・京 </t>
    </r>
    <r>
      <rPr>
        <b/>
        <sz val="6"/>
        <rFont val="ＭＳ 明朝"/>
        <family val="1"/>
      </rPr>
      <t xml:space="preserve"> </t>
    </r>
    <r>
      <rPr>
        <b/>
        <sz val="20"/>
        <rFont val="ＭＳ 明朝"/>
        <family val="1"/>
      </rPr>
      <t>都 ・神</t>
    </r>
  </si>
  <si>
    <t xml:space="preserve">   平 成 15・16 年</t>
  </si>
  <si>
    <r>
      <t xml:space="preserve">   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菜</t>
    </r>
  </si>
  <si>
    <t>平成 15 年</t>
  </si>
  <si>
    <t>東京</t>
  </si>
  <si>
    <t>平成 16 年</t>
  </si>
  <si>
    <t xml:space="preserve"> （注）　1)　活魚・貝類・冷凍魚・淡水魚を含む。　2)　海藻類を含む。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</si>
</sst>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[Red]\-#,##0.0"/>
    <numFmt numFmtId="178" formatCode="0_);[Red]\(0\)"/>
    <numFmt numFmtId="179" formatCode="#,##0;&quot;▲ &quot;#,##0"/>
    <numFmt numFmtId="180" formatCode="0.0_ "/>
    <numFmt numFmtId="181" formatCode="#,##0.0;&quot;▲ &quot;#,##0.0"/>
    <numFmt numFmtId="182" formatCode="0.0"/>
    <numFmt numFmtId="183" formatCode="#,##0.00;&quot;▲ &quot;#,##0.00"/>
    <numFmt numFmtId="184" formatCode="#,##0.0;&quot;△ &quot;#,##0.0"/>
    <numFmt numFmtId="185" formatCode="_ * #\ ###\ ###\ ##0_ ;_ * \-#\ ###\ ###\ ##0_ ;_ * &quot;-&quot;_ ;_ @_ "/>
    <numFmt numFmtId="186" formatCode="_ * #\ ###\ ###\ ##0.0_ ;_ * \-#\ ###\ ###\ ##0.0_ ;_ * &quot;-&quot;_ ;_ @_ "/>
    <numFmt numFmtId="187" formatCode="_ * #\ ###\ ###\ ##0.0_ ;_ * &quot;△&quot;#\ ###\ ###\ ##0.0_ ;_ * &quot;-&quot;_ ;_ @_ "/>
    <numFmt numFmtId="188" formatCode="#\ ###\ ###\ ##0\ ;\-#\ ###\ ###\ ##0\ "/>
    <numFmt numFmtId="189" formatCode="_ * #\ ###\ ###\ ##0_ ;_ * &quot;△&quot;#\ ###\ ###\ ##0_ ;_ * &quot;-&quot;_ ;_ @_ "/>
    <numFmt numFmtId="190" formatCode="_ * #\ ###\ ###\ ##0\ ;_ * \-#\ ###\ ###\ ##0_ ;_ * &quot;-&quot;_ ;_ @_ "/>
    <numFmt numFmtId="191" formatCode="_ * #\ ###\ ###\ ##0\ ;\ * \-#\ ###\ ###\ ##0_ ;_ * &quot;-&quot;_ ;_ @_ "/>
    <numFmt numFmtId="192" formatCode="_ * #\ ###\ ###\ ##0\ ;\ * \-#\ ###\ ###\ ##0\ ;_ * &quot;-&quot;_ ;_ @_ "/>
    <numFmt numFmtId="193" formatCode="0_);\(0\)"/>
    <numFmt numFmtId="194" formatCode=";\-#\ ###\ ###\ ##0\ ;"/>
    <numFmt numFmtId="195" formatCode=";\-#\ ###\ ###\ ##0;"/>
    <numFmt numFmtId="196" formatCode="#\ ##0"/>
    <numFmt numFmtId="197" formatCode="#\ ###\ ##0"/>
    <numFmt numFmtId="198" formatCode="#\ ##0.0"/>
    <numFmt numFmtId="199" formatCode="#\ ###\ ##0\ "/>
    <numFmt numFmtId="200" formatCode="0\ "/>
    <numFmt numFmtId="201" formatCode="_ * #\ ###\ ###\ ##0.0_ ;_ * &quot;△&quot;\ #\ ###\ ###\ ##0.0_ ;_ * &quot;-&quot;_ ;_ @_ "/>
    <numFmt numFmtId="202" formatCode="0.0_);[Red]\(0.0\)"/>
    <numFmt numFmtId="203" formatCode="0.0%"/>
    <numFmt numFmtId="204" formatCode="###\ ##0\ ;\-\ ###\ ##0\ "/>
    <numFmt numFmtId="205" formatCode="_ * #,##0.0_ ;_ * \-#,##0.0_ ;_ * &quot;-&quot;?_ ;_ @_ 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sz val="11"/>
      <name val="ＭＳ 明朝"/>
      <family val="1"/>
    </font>
    <font>
      <sz val="20"/>
      <name val="太ミンA101"/>
      <family val="1"/>
    </font>
    <font>
      <b/>
      <sz val="6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0" xfId="0" applyFont="1" applyAlignment="1">
      <alignment vertical="center"/>
    </xf>
    <xf numFmtId="49" fontId="4" fillId="0" borderId="2" xfId="0" applyNumberFormat="1" applyFont="1" applyBorder="1" applyAlignment="1">
      <alignment horizontal="distributed" vertical="center"/>
    </xf>
    <xf numFmtId="49" fontId="4" fillId="0" borderId="3" xfId="0" applyNumberFormat="1" applyFont="1" applyBorder="1" applyAlignment="1">
      <alignment horizontal="distributed" vertical="center"/>
    </xf>
    <xf numFmtId="49" fontId="4" fillId="0" borderId="4" xfId="0" applyNumberFormat="1" applyFont="1" applyBorder="1" applyAlignment="1">
      <alignment horizontal="distributed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distributed" vertical="center"/>
    </xf>
    <xf numFmtId="49" fontId="4" fillId="0" borderId="6" xfId="0" applyNumberFormat="1" applyFont="1" applyBorder="1" applyAlignment="1">
      <alignment horizontal="distributed" vertical="center"/>
    </xf>
    <xf numFmtId="49" fontId="4" fillId="0" borderId="7" xfId="0" applyNumberFormat="1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49" fontId="4" fillId="0" borderId="9" xfId="0" applyNumberFormat="1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distributed" vertical="center"/>
    </xf>
    <xf numFmtId="49" fontId="4" fillId="0" borderId="11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12" xfId="0" applyNumberFormat="1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6" fontId="4" fillId="0" borderId="14" xfId="0" applyNumberFormat="1" applyFont="1" applyBorder="1" applyAlignment="1">
      <alignment horizontal="distributed" vertical="center"/>
    </xf>
    <xf numFmtId="176" fontId="4" fillId="0" borderId="15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  <xf numFmtId="180" fontId="4" fillId="0" borderId="0" xfId="0" applyNumberFormat="1" applyFont="1" applyBorder="1" applyAlignment="1">
      <alignment horizontal="distributed" vertical="center"/>
    </xf>
    <xf numFmtId="38" fontId="4" fillId="0" borderId="0" xfId="17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17" xfId="0" applyNumberFormat="1" applyFont="1" applyFill="1" applyBorder="1" applyAlignment="1">
      <alignment horizontal="left" vertical="center"/>
    </xf>
    <xf numFmtId="186" fontId="4" fillId="0" borderId="0" xfId="0" applyNumberFormat="1" applyFont="1" applyFill="1" applyAlignment="1">
      <alignment vertical="center"/>
    </xf>
    <xf numFmtId="185" fontId="4" fillId="0" borderId="0" xfId="17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horizontal="distributed" vertical="center"/>
    </xf>
    <xf numFmtId="176" fontId="4" fillId="0" borderId="17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111"/>
  <dimension ref="A1:U25"/>
  <sheetViews>
    <sheetView tabSelected="1" zoomScaleSheetLayoutView="75" workbookViewId="0" topLeftCell="A1">
      <pane xSplit="3" ySplit="5" topLeftCell="D6" activePane="bottomRight" state="frozen"/>
      <selection pane="topLeft" activeCell="E2" sqref="E2"/>
      <selection pane="topRight" activeCell="E2" sqref="E2"/>
      <selection pane="bottomLeft" activeCell="E2" sqref="E2"/>
      <selection pane="bottomRight" activeCell="H10" sqref="H10"/>
    </sheetView>
  </sheetViews>
  <sheetFormatPr defaultColWidth="9.00390625" defaultRowHeight="13.5"/>
  <cols>
    <col min="1" max="1" width="5.625" style="36" customWidth="1"/>
    <col min="2" max="2" width="4.625" style="68" customWidth="1"/>
    <col min="3" max="3" width="8.125" style="36" customWidth="1"/>
    <col min="4" max="5" width="15.125" style="36" customWidth="1"/>
    <col min="6" max="6" width="14.125" style="36" customWidth="1"/>
    <col min="7" max="7" width="15.125" style="36" customWidth="1"/>
    <col min="8" max="8" width="14.375" style="36" customWidth="1"/>
    <col min="9" max="9" width="14.125" style="36" customWidth="1"/>
    <col min="10" max="10" width="13.125" style="36" customWidth="1"/>
    <col min="11" max="11" width="0.875" style="36" customWidth="1"/>
    <col min="12" max="14" width="16.625" style="36" customWidth="1"/>
    <col min="15" max="18" width="15.375" style="36" customWidth="1"/>
    <col min="19" max="19" width="8.125" style="36" customWidth="1"/>
    <col min="20" max="16384" width="9.00390625" style="36" customWidth="1"/>
  </cols>
  <sheetData>
    <row r="1" spans="2:17" s="1" customFormat="1" ht="24" customHeight="1">
      <c r="B1" s="2"/>
      <c r="C1" s="3"/>
      <c r="D1" s="4"/>
      <c r="E1" s="5" t="s">
        <v>18</v>
      </c>
      <c r="F1" s="6"/>
      <c r="G1" s="6"/>
      <c r="H1" s="6"/>
      <c r="I1" s="6"/>
      <c r="J1" s="6"/>
      <c r="K1" s="7"/>
      <c r="L1" s="8" t="s">
        <v>0</v>
      </c>
      <c r="M1" s="8"/>
      <c r="N1" s="8"/>
      <c r="O1" s="9" t="s">
        <v>19</v>
      </c>
      <c r="Q1" s="10"/>
    </row>
    <row r="2" spans="2:14" s="1" customFormat="1" ht="18" customHeight="1">
      <c r="B2" s="2"/>
      <c r="C2" s="3"/>
      <c r="D2" s="3"/>
      <c r="E2" s="11"/>
      <c r="F2" s="11"/>
      <c r="G2" s="11"/>
      <c r="H2" s="11"/>
      <c r="I2" s="11"/>
      <c r="J2" s="11"/>
      <c r="K2" s="12"/>
      <c r="L2" s="13"/>
      <c r="N2" s="14"/>
    </row>
    <row r="3" spans="1:19" s="22" customFormat="1" ht="21.75" customHeight="1" thickBot="1">
      <c r="A3" s="15" t="s">
        <v>1</v>
      </c>
      <c r="B3" s="16"/>
      <c r="C3" s="16"/>
      <c r="D3" s="16"/>
      <c r="E3" s="16"/>
      <c r="F3" s="17"/>
      <c r="G3" s="17"/>
      <c r="H3" s="17"/>
      <c r="I3" s="17"/>
      <c r="J3" s="17"/>
      <c r="K3" s="18"/>
      <c r="L3" s="19"/>
      <c r="M3" s="19"/>
      <c r="N3" s="19"/>
      <c r="O3" s="19"/>
      <c r="P3" s="19"/>
      <c r="Q3" s="20" t="s">
        <v>2</v>
      </c>
      <c r="R3" s="21"/>
      <c r="S3" s="21"/>
    </row>
    <row r="4" spans="1:21" ht="19.5" customHeight="1" thickTop="1">
      <c r="A4" s="23" t="s">
        <v>3</v>
      </c>
      <c r="B4" s="23"/>
      <c r="C4" s="24"/>
      <c r="D4" s="25" t="s">
        <v>4</v>
      </c>
      <c r="E4" s="25"/>
      <c r="F4" s="25" t="s">
        <v>5</v>
      </c>
      <c r="G4" s="25"/>
      <c r="H4" s="26" t="s">
        <v>6</v>
      </c>
      <c r="I4" s="27"/>
      <c r="J4" s="28" t="s">
        <v>7</v>
      </c>
      <c r="K4" s="29"/>
      <c r="L4" s="30" t="s">
        <v>20</v>
      </c>
      <c r="M4" s="31" t="s">
        <v>8</v>
      </c>
      <c r="N4" s="32"/>
      <c r="O4" s="33" t="s">
        <v>9</v>
      </c>
      <c r="P4" s="33"/>
      <c r="Q4" s="31" t="s">
        <v>10</v>
      </c>
      <c r="R4" s="32"/>
      <c r="S4" s="34" t="s">
        <v>11</v>
      </c>
      <c r="T4" s="35"/>
      <c r="U4" s="29"/>
    </row>
    <row r="5" spans="1:21" ht="19.5" customHeight="1">
      <c r="A5" s="37"/>
      <c r="B5" s="37"/>
      <c r="C5" s="38"/>
      <c r="D5" s="39" t="s">
        <v>12</v>
      </c>
      <c r="E5" s="39" t="s">
        <v>13</v>
      </c>
      <c r="F5" s="39" t="s">
        <v>12</v>
      </c>
      <c r="G5" s="39" t="s">
        <v>13</v>
      </c>
      <c r="H5" s="39" t="s">
        <v>12</v>
      </c>
      <c r="I5" s="39" t="s">
        <v>13</v>
      </c>
      <c r="J5" s="39" t="s">
        <v>12</v>
      </c>
      <c r="K5" s="40"/>
      <c r="L5" s="41" t="s">
        <v>13</v>
      </c>
      <c r="M5" s="39" t="s">
        <v>12</v>
      </c>
      <c r="N5" s="39" t="s">
        <v>13</v>
      </c>
      <c r="O5" s="39" t="s">
        <v>12</v>
      </c>
      <c r="P5" s="39" t="s">
        <v>13</v>
      </c>
      <c r="Q5" s="39" t="s">
        <v>12</v>
      </c>
      <c r="R5" s="39" t="s">
        <v>13</v>
      </c>
      <c r="S5" s="42"/>
      <c r="T5" s="35"/>
      <c r="U5" s="29"/>
    </row>
    <row r="6" spans="1:21" s="22" customFormat="1" ht="6.75" customHeight="1">
      <c r="A6" s="43"/>
      <c r="B6" s="43"/>
      <c r="C6" s="44"/>
      <c r="D6" s="45"/>
      <c r="E6" s="46"/>
      <c r="F6" s="45"/>
      <c r="G6" s="47"/>
      <c r="H6" s="45"/>
      <c r="I6" s="47"/>
      <c r="J6" s="18"/>
      <c r="K6" s="18"/>
      <c r="L6" s="46"/>
      <c r="M6" s="45"/>
      <c r="N6" s="47"/>
      <c r="O6" s="45"/>
      <c r="P6" s="47"/>
      <c r="Q6" s="45"/>
      <c r="R6" s="47"/>
      <c r="S6" s="48"/>
      <c r="T6" s="18"/>
      <c r="U6" s="18"/>
    </row>
    <row r="7" spans="1:21" s="22" customFormat="1" ht="16.5" customHeight="1">
      <c r="A7" s="49" t="s">
        <v>21</v>
      </c>
      <c r="B7" s="45"/>
      <c r="C7" s="50"/>
      <c r="D7" s="45"/>
      <c r="E7" s="46"/>
      <c r="F7" s="45"/>
      <c r="G7" s="47"/>
      <c r="H7" s="45"/>
      <c r="I7" s="47"/>
      <c r="J7" s="18"/>
      <c r="K7" s="18"/>
      <c r="L7" s="46"/>
      <c r="M7" s="45"/>
      <c r="N7" s="47"/>
      <c r="O7" s="45"/>
      <c r="P7" s="47"/>
      <c r="Q7" s="45"/>
      <c r="R7" s="47"/>
      <c r="S7" s="48"/>
      <c r="T7" s="18"/>
      <c r="U7" s="18"/>
    </row>
    <row r="8" spans="1:20" s="61" customFormat="1" ht="15.75" customHeight="1">
      <c r="A8" s="51" t="s">
        <v>22</v>
      </c>
      <c r="B8" s="52" t="s">
        <v>14</v>
      </c>
      <c r="C8" s="53"/>
      <c r="D8" s="54">
        <f>F8+H8+J8+M8+O8+Q8</f>
        <v>7290.731</v>
      </c>
      <c r="E8" s="55">
        <f>G8+I8+L8+N8+P8+R8</f>
        <v>4129499.7679999997</v>
      </c>
      <c r="F8" s="54">
        <f>(2942055+2278+160845+265183+6)/1000</f>
        <v>3370.367</v>
      </c>
      <c r="G8" s="55">
        <f>(2111997487+1651308+92977705+518723890+3150)/1000</f>
        <v>2725353.54</v>
      </c>
      <c r="H8" s="54">
        <f>(1668+753924)/1000</f>
        <v>755.592</v>
      </c>
      <c r="I8" s="55">
        <f>(2246402+506679674)/1000</f>
        <v>508926.076</v>
      </c>
      <c r="J8" s="54">
        <f>607707/1000</f>
        <v>607.707</v>
      </c>
      <c r="K8" s="56"/>
      <c r="L8" s="57">
        <f>390491536/1000</f>
        <v>390491.536</v>
      </c>
      <c r="M8" s="54">
        <f>2557065/1000</f>
        <v>2557.065</v>
      </c>
      <c r="N8" s="57">
        <f>504728616/1000</f>
        <v>504728.616</v>
      </c>
      <c r="O8" s="58">
        <v>0</v>
      </c>
      <c r="P8" s="57">
        <v>0</v>
      </c>
      <c r="Q8" s="55">
        <v>0</v>
      </c>
      <c r="R8" s="57">
        <v>0</v>
      </c>
      <c r="S8" s="59" t="s">
        <v>22</v>
      </c>
      <c r="T8" s="60"/>
    </row>
    <row r="9" spans="1:20" s="61" customFormat="1" ht="15.75" customHeight="1">
      <c r="A9" s="51" t="s">
        <v>15</v>
      </c>
      <c r="B9" s="62" t="s">
        <v>16</v>
      </c>
      <c r="C9" s="63"/>
      <c r="D9" s="54">
        <f>F9+H9+J9+M9+O9+Q9</f>
        <v>5868.987999999999</v>
      </c>
      <c r="E9" s="55">
        <f>G9+I9+L9+N9+P9+R9</f>
        <v>1940859.895</v>
      </c>
      <c r="F9" s="54">
        <f>628549/1000</f>
        <v>628.549</v>
      </c>
      <c r="G9" s="55">
        <f>485512607/1000</f>
        <v>485512.607</v>
      </c>
      <c r="H9" s="54">
        <f>354617/1000</f>
        <v>354.617</v>
      </c>
      <c r="I9" s="55">
        <f>341740397/1000</f>
        <v>341740.397</v>
      </c>
      <c r="J9" s="54">
        <f>1597123/1000</f>
        <v>1597.123</v>
      </c>
      <c r="K9" s="56"/>
      <c r="L9" s="57">
        <f>455476677/1000</f>
        <v>455476.677</v>
      </c>
      <c r="M9" s="54">
        <f>3288699/1000</f>
        <v>3288.699</v>
      </c>
      <c r="N9" s="57">
        <f>658130214/1000</f>
        <v>658130.214</v>
      </c>
      <c r="O9" s="58">
        <v>0</v>
      </c>
      <c r="P9" s="57">
        <v>0</v>
      </c>
      <c r="Q9" s="55">
        <v>0</v>
      </c>
      <c r="R9" s="57">
        <v>0</v>
      </c>
      <c r="S9" s="59" t="s">
        <v>15</v>
      </c>
      <c r="T9" s="60"/>
    </row>
    <row r="10" spans="1:20" s="61" customFormat="1" ht="15.75" customHeight="1">
      <c r="A10" s="64" t="s">
        <v>17</v>
      </c>
      <c r="B10" s="62" t="s">
        <v>16</v>
      </c>
      <c r="C10" s="63"/>
      <c r="D10" s="54">
        <f>F10+H10+J10+M10+O10+Q10</f>
        <v>5115.184</v>
      </c>
      <c r="E10" s="55">
        <f>G10+I10+L10+N10+P10+R10</f>
        <v>1782927.633</v>
      </c>
      <c r="F10" s="54">
        <f>453532/1000</f>
        <v>453.532</v>
      </c>
      <c r="G10" s="55">
        <f>385135045/1000</f>
        <v>385135.045</v>
      </c>
      <c r="H10" s="54">
        <f>174019/1000</f>
        <v>174.019</v>
      </c>
      <c r="I10" s="55">
        <f>193481285/1000</f>
        <v>193481.285</v>
      </c>
      <c r="J10" s="54">
        <f>1390753/1000</f>
        <v>1390.753</v>
      </c>
      <c r="K10" s="56"/>
      <c r="L10" s="57">
        <f>501433038/1000</f>
        <v>501433.038</v>
      </c>
      <c r="M10" s="54">
        <f>3096880/1000</f>
        <v>3096.88</v>
      </c>
      <c r="N10" s="57">
        <f>702878265/1000</f>
        <v>702878.265</v>
      </c>
      <c r="O10" s="58">
        <v>0</v>
      </c>
      <c r="P10" s="57">
        <v>0</v>
      </c>
      <c r="Q10" s="55">
        <v>0</v>
      </c>
      <c r="R10" s="57">
        <v>0</v>
      </c>
      <c r="S10" s="59" t="s">
        <v>17</v>
      </c>
      <c r="T10" s="60"/>
    </row>
    <row r="11" spans="1:21" s="22" customFormat="1" ht="6.75" customHeight="1">
      <c r="A11" s="45"/>
      <c r="B11" s="45"/>
      <c r="C11" s="50"/>
      <c r="D11" s="45"/>
      <c r="E11" s="46"/>
      <c r="F11" s="45"/>
      <c r="G11" s="47"/>
      <c r="H11" s="45"/>
      <c r="I11" s="47"/>
      <c r="J11" s="18"/>
      <c r="K11" s="18"/>
      <c r="L11" s="46"/>
      <c r="M11" s="45"/>
      <c r="N11" s="47"/>
      <c r="O11" s="45"/>
      <c r="P11" s="47"/>
      <c r="Q11" s="45"/>
      <c r="R11" s="47"/>
      <c r="S11" s="48"/>
      <c r="T11" s="18"/>
      <c r="U11" s="18"/>
    </row>
    <row r="12" spans="1:21" s="22" customFormat="1" ht="16.5" customHeight="1">
      <c r="A12" s="49" t="s">
        <v>23</v>
      </c>
      <c r="B12" s="45"/>
      <c r="C12" s="50"/>
      <c r="D12" s="45"/>
      <c r="E12" s="46"/>
      <c r="F12" s="45"/>
      <c r="G12" s="47"/>
      <c r="H12" s="45"/>
      <c r="I12" s="47"/>
      <c r="J12" s="18"/>
      <c r="K12" s="18"/>
      <c r="L12" s="46"/>
      <c r="M12" s="45"/>
      <c r="N12" s="47"/>
      <c r="O12" s="45"/>
      <c r="P12" s="47"/>
      <c r="Q12" s="45"/>
      <c r="R12" s="47"/>
      <c r="S12" s="48"/>
      <c r="T12" s="18"/>
      <c r="U12" s="18"/>
    </row>
    <row r="13" spans="1:20" s="61" customFormat="1" ht="15.75" customHeight="1">
      <c r="A13" s="51" t="s">
        <v>22</v>
      </c>
      <c r="B13" s="52" t="s">
        <v>14</v>
      </c>
      <c r="C13" s="53"/>
      <c r="D13" s="54">
        <f>F13+H13+J13+M13+O13+Q13</f>
        <v>9162.586</v>
      </c>
      <c r="E13" s="55">
        <f>G13+I13+L13+N13+P13+R13</f>
        <v>4573859.733</v>
      </c>
      <c r="F13" s="54">
        <f>(4009505+1473+116270+422448)/1000</f>
        <v>4549.696</v>
      </c>
      <c r="G13" s="55">
        <f>(2386143129+2220510+90598548+558550663)/1000</f>
        <v>3037512.85</v>
      </c>
      <c r="H13" s="54">
        <f>(2029+822101)/1000</f>
        <v>824.13</v>
      </c>
      <c r="I13" s="55">
        <f>(2399754+479608261)/1000</f>
        <v>482008.015</v>
      </c>
      <c r="J13" s="54">
        <f>843758/1000</f>
        <v>843.758</v>
      </c>
      <c r="K13" s="56"/>
      <c r="L13" s="57">
        <f>425999996/1000</f>
        <v>425999.996</v>
      </c>
      <c r="M13" s="54">
        <f>2945002/1000</f>
        <v>2945.002</v>
      </c>
      <c r="N13" s="57">
        <f>628338872/1000</f>
        <v>628338.872</v>
      </c>
      <c r="O13" s="58">
        <v>0</v>
      </c>
      <c r="P13" s="57">
        <v>0</v>
      </c>
      <c r="Q13" s="55">
        <v>0</v>
      </c>
      <c r="R13" s="57">
        <v>0</v>
      </c>
      <c r="S13" s="59" t="s">
        <v>22</v>
      </c>
      <c r="T13" s="60"/>
    </row>
    <row r="14" spans="1:20" s="61" customFormat="1" ht="15.75" customHeight="1">
      <c r="A14" s="51" t="s">
        <v>15</v>
      </c>
      <c r="B14" s="62" t="s">
        <v>16</v>
      </c>
      <c r="C14" s="63"/>
      <c r="D14" s="54">
        <f>F14+H14+J14+M14+O14+Q14</f>
        <v>5461.348</v>
      </c>
      <c r="E14" s="55">
        <f>G14+I14+L14+N14+P14+R14</f>
        <v>2024650.2680000002</v>
      </c>
      <c r="F14" s="54">
        <f>758952/1000</f>
        <v>758.952</v>
      </c>
      <c r="G14" s="55">
        <f>553747269/1000</f>
        <v>553747.269</v>
      </c>
      <c r="H14" s="54">
        <f>521579/1000</f>
        <v>521.579</v>
      </c>
      <c r="I14" s="55">
        <f>381960291/1000</f>
        <v>381960.291</v>
      </c>
      <c r="J14" s="54">
        <f>1376415/1000</f>
        <v>1376.415</v>
      </c>
      <c r="K14" s="56"/>
      <c r="L14" s="57">
        <f>467856686/1000</f>
        <v>467856.686</v>
      </c>
      <c r="M14" s="54">
        <f>2804402/1000</f>
        <v>2804.402</v>
      </c>
      <c r="N14" s="57">
        <f>621086022/1000</f>
        <v>621086.022</v>
      </c>
      <c r="O14" s="58">
        <v>0</v>
      </c>
      <c r="P14" s="57">
        <v>0</v>
      </c>
      <c r="Q14" s="55">
        <v>0</v>
      </c>
      <c r="R14" s="57">
        <v>0</v>
      </c>
      <c r="S14" s="59" t="s">
        <v>15</v>
      </c>
      <c r="T14" s="60"/>
    </row>
    <row r="15" spans="1:20" s="61" customFormat="1" ht="15.75" customHeight="1">
      <c r="A15" s="64" t="s">
        <v>17</v>
      </c>
      <c r="B15" s="62" t="s">
        <v>16</v>
      </c>
      <c r="C15" s="63"/>
      <c r="D15" s="54">
        <f>F15+H15+J15+M15+O15+Q15</f>
        <v>4951.513</v>
      </c>
      <c r="E15" s="55">
        <f>G15+I15+L15+N15+P15+R15</f>
        <v>1889083.848</v>
      </c>
      <c r="F15" s="54">
        <f>510023/1000</f>
        <v>510.023</v>
      </c>
      <c r="G15" s="55">
        <f>459547235/1000</f>
        <v>459547.235</v>
      </c>
      <c r="H15" s="54">
        <f>179907/1000</f>
        <v>179.907</v>
      </c>
      <c r="I15" s="55">
        <f>216355949/1000</f>
        <v>216355.949</v>
      </c>
      <c r="J15" s="54">
        <f>1173186/1000</f>
        <v>1173.186</v>
      </c>
      <c r="K15" s="56"/>
      <c r="L15" s="57">
        <f>444676840/1000</f>
        <v>444676.84</v>
      </c>
      <c r="M15" s="54">
        <f>3088397/1000</f>
        <v>3088.397</v>
      </c>
      <c r="N15" s="57">
        <f>768503824/1000</f>
        <v>768503.824</v>
      </c>
      <c r="O15" s="58">
        <v>0</v>
      </c>
      <c r="P15" s="57">
        <v>0</v>
      </c>
      <c r="Q15" s="55">
        <v>0</v>
      </c>
      <c r="R15" s="57">
        <v>0</v>
      </c>
      <c r="S15" s="59" t="s">
        <v>17</v>
      </c>
      <c r="T15" s="60"/>
    </row>
    <row r="16" spans="1:19" ht="6.75" customHeight="1" thickBot="1">
      <c r="A16" s="65"/>
      <c r="B16" s="65"/>
      <c r="C16" s="66"/>
      <c r="D16" s="65"/>
      <c r="E16" s="65"/>
      <c r="F16" s="65"/>
      <c r="G16" s="65"/>
      <c r="H16" s="65"/>
      <c r="I16" s="65"/>
      <c r="J16" s="65"/>
      <c r="L16" s="65"/>
      <c r="M16" s="65"/>
      <c r="N16" s="65"/>
      <c r="O16" s="65"/>
      <c r="P16" s="65"/>
      <c r="Q16" s="65"/>
      <c r="R16" s="65"/>
      <c r="S16" s="67"/>
    </row>
    <row r="17" spans="1:9" ht="19.5" customHeight="1" thickTop="1">
      <c r="A17" s="36" t="s">
        <v>24</v>
      </c>
      <c r="C17" s="29"/>
      <c r="D17" s="29"/>
      <c r="E17" s="29"/>
      <c r="F17" s="29"/>
      <c r="G17" s="29"/>
      <c r="H17" s="29"/>
      <c r="I17" s="29"/>
    </row>
    <row r="18" spans="3:11" ht="13.5">
      <c r="C18" s="29"/>
      <c r="D18" s="29"/>
      <c r="E18" s="29"/>
      <c r="F18" s="69"/>
      <c r="G18" s="69"/>
      <c r="H18" s="70"/>
      <c r="I18" s="71"/>
      <c r="J18" s="70"/>
      <c r="K18" s="71"/>
    </row>
    <row r="19" spans="3:11" ht="13.5">
      <c r="C19" s="29"/>
      <c r="D19" s="29"/>
      <c r="E19" s="29"/>
      <c r="F19" s="69"/>
      <c r="G19" s="69"/>
      <c r="H19" s="71"/>
      <c r="I19" s="71"/>
      <c r="J19" s="71"/>
      <c r="K19" s="71"/>
    </row>
    <row r="20" spans="3:11" ht="13.5">
      <c r="C20" s="29"/>
      <c r="D20" s="29"/>
      <c r="E20" s="29"/>
      <c r="F20" s="69"/>
      <c r="G20" s="69"/>
      <c r="H20" s="69"/>
      <c r="I20" s="69"/>
      <c r="J20" s="72"/>
      <c r="K20" s="72"/>
    </row>
    <row r="21" spans="3:11" ht="13.5">
      <c r="C21" s="29"/>
      <c r="D21" s="29"/>
      <c r="E21" s="29"/>
      <c r="F21" s="70"/>
      <c r="G21" s="71"/>
      <c r="H21" s="70"/>
      <c r="I21" s="71"/>
      <c r="J21" s="72"/>
      <c r="K21" s="72"/>
    </row>
    <row r="22" spans="3:11" ht="13.5">
      <c r="C22" s="29"/>
      <c r="D22" s="29"/>
      <c r="E22" s="29"/>
      <c r="F22" s="71"/>
      <c r="G22" s="71"/>
      <c r="H22" s="71"/>
      <c r="I22" s="71"/>
      <c r="J22" s="72"/>
      <c r="K22" s="72"/>
    </row>
    <row r="23" spans="3:9" ht="13.5">
      <c r="C23" s="29"/>
      <c r="D23" s="29"/>
      <c r="E23" s="29"/>
      <c r="F23" s="29"/>
      <c r="G23" s="29"/>
      <c r="H23" s="29"/>
      <c r="I23" s="29"/>
    </row>
    <row r="24" spans="3:9" ht="13.5">
      <c r="C24" s="29"/>
      <c r="D24" s="29"/>
      <c r="E24" s="29"/>
      <c r="F24" s="29"/>
      <c r="G24" s="29"/>
      <c r="H24" s="29"/>
      <c r="I24" s="29"/>
    </row>
    <row r="25" spans="3:9" ht="13.5">
      <c r="C25" s="29"/>
      <c r="D25" s="29"/>
      <c r="E25" s="29"/>
      <c r="F25" s="29"/>
      <c r="G25" s="29"/>
      <c r="H25" s="29"/>
      <c r="I25" s="29"/>
    </row>
  </sheetData>
  <mergeCells count="18">
    <mergeCell ref="B14:C14"/>
    <mergeCell ref="B15:C15"/>
    <mergeCell ref="A4:C5"/>
    <mergeCell ref="S4:S5"/>
    <mergeCell ref="D4:E4"/>
    <mergeCell ref="F4:G4"/>
    <mergeCell ref="H4:I4"/>
    <mergeCell ref="M4:N4"/>
    <mergeCell ref="O4:P4"/>
    <mergeCell ref="Q4:R4"/>
    <mergeCell ref="A3:E3"/>
    <mergeCell ref="E1:J1"/>
    <mergeCell ref="L1:N1"/>
    <mergeCell ref="Q3:S3"/>
    <mergeCell ref="B13:C13"/>
    <mergeCell ref="B8:C8"/>
    <mergeCell ref="B9:C9"/>
    <mergeCell ref="B10:C10"/>
  </mergeCells>
  <printOptions/>
  <pageMargins left="0.37" right="0.48" top="0.32" bottom="0" header="2.047244094488189" footer="0.5118110236220472"/>
  <pageSetup horizontalDpi="600" verticalDpi="600" orientation="portrait" paperSize="9" scale="80"/>
  <colBreaks count="1" manualBreakCount="1">
    <brk id="10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2006-12-28T00:38:14Z</dcterms:created>
  <dcterms:modified xsi:type="dcterms:W3CDTF">2006-12-28T00:38:15Z</dcterms:modified>
  <cp:category/>
  <cp:version/>
  <cp:contentType/>
  <cp:contentStatus/>
</cp:coreProperties>
</file>