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企画担当\熊澤H30～R2\08  住まいる\01 交付要綱\R04.04NEST削除他\様式\★現行様式\エクセル\"/>
    </mc:Choice>
  </mc:AlternateContent>
  <bookViews>
    <workbookView xWindow="0" yWindow="0" windowWidth="14370" windowHeight="6420" tabRatio="920"/>
  </bookViews>
  <sheets>
    <sheet name="【様式第６号】事業計画書兼チェックシート" sheetId="11" r:id="rId1"/>
    <sheet name="【様式第６号】（別紙）補助金併用一覧" sheetId="15" r:id="rId2"/>
    <sheet name="交付申請書（計画書連動　申請年月日要入力）" sheetId="12" r:id="rId3"/>
  </sheets>
  <definedNames>
    <definedName name="_xlnm.Print_Area" localSheetId="1">'【様式第６号】（別紙）補助金併用一覧'!$A$1:$E$32</definedName>
    <definedName name="_xlnm.Print_Area" localSheetId="0">【様式第６号】事業計画書兼チェックシート!$A$1:$AA$231</definedName>
    <definedName name="_xlnm.Print_Area" localSheetId="2">'交付申請書（計画書連動　申請年月日要入力）'!$A$1:$Z$39</definedName>
  </definedNames>
  <calcPr calcId="162913"/>
</workbook>
</file>

<file path=xl/calcChain.xml><?xml version="1.0" encoding="utf-8"?>
<calcChain xmlns="http://schemas.openxmlformats.org/spreadsheetml/2006/main">
  <c r="BG27" i="11" l="1"/>
  <c r="C51" i="11" l="1"/>
  <c r="AC145" i="11" l="1"/>
  <c r="F147" i="11" s="1"/>
  <c r="D59" i="11" l="1"/>
  <c r="AB45" i="11" l="1"/>
  <c r="D46" i="11" l="1"/>
  <c r="Y57" i="11" l="1"/>
  <c r="Y74" i="11" l="1"/>
  <c r="Y75" i="11"/>
  <c r="Y78" i="11"/>
  <c r="Y76" i="11"/>
  <c r="AB225" i="11" l="1"/>
  <c r="AB34" i="11" l="1"/>
  <c r="AB163" i="11" l="1"/>
  <c r="AB160" i="11"/>
  <c r="AB162" i="11"/>
  <c r="AB161" i="11"/>
  <c r="B143" i="11" l="1"/>
  <c r="H25" i="12" l="1"/>
  <c r="C210" i="11"/>
  <c r="AB27" i="11" l="1"/>
  <c r="AB41" i="11" l="1"/>
  <c r="AB10" i="11" l="1"/>
  <c r="AB229" i="11" l="1"/>
  <c r="AB228" i="11"/>
  <c r="AB227" i="11"/>
  <c r="AB226" i="11"/>
  <c r="AC157" i="11" l="1"/>
  <c r="F159" i="11" s="1"/>
  <c r="D8" i="15" l="1"/>
  <c r="D7" i="15"/>
  <c r="O10" i="12" l="1"/>
  <c r="O11" i="12"/>
  <c r="O9" i="12"/>
  <c r="P8" i="12"/>
  <c r="B5" i="12"/>
  <c r="AB36" i="11" l="1"/>
  <c r="AB35" i="11"/>
  <c r="AB56" i="11"/>
  <c r="AB32" i="11" l="1"/>
  <c r="H26" i="12" l="1"/>
  <c r="AB196" i="11"/>
  <c r="AC190" i="11"/>
  <c r="F192" i="11" s="1"/>
  <c r="AB185" i="11"/>
  <c r="AC183" i="11"/>
  <c r="AB178" i="11"/>
  <c r="AC173" i="11"/>
  <c r="F175" i="11" s="1"/>
  <c r="AB168" i="11"/>
  <c r="AC165" i="11"/>
  <c r="F167" i="11" s="1"/>
  <c r="AB154" i="11"/>
  <c r="AB153" i="11"/>
  <c r="AC150" i="11"/>
  <c r="F152" i="11" s="1"/>
  <c r="U72" i="11"/>
  <c r="B68" i="11"/>
  <c r="Y79" i="11" s="1"/>
  <c r="Y112" i="11" s="1"/>
  <c r="AB64" i="11"/>
  <c r="AB44" i="11"/>
  <c r="AB40" i="11"/>
  <c r="AB39" i="11"/>
  <c r="AB33" i="11"/>
  <c r="AB31" i="11"/>
  <c r="AB30" i="11"/>
  <c r="AB29" i="11"/>
  <c r="AB28" i="11"/>
  <c r="AB12" i="11"/>
  <c r="AB11" i="11"/>
  <c r="AB9" i="11"/>
  <c r="AB7" i="11"/>
  <c r="Y97" i="11" l="1"/>
  <c r="F185" i="11"/>
  <c r="F198" i="11" s="1"/>
  <c r="AB68" i="11"/>
  <c r="AB79" i="11"/>
  <c r="Y138" i="11" l="1"/>
  <c r="AB200" i="11" l="1"/>
  <c r="K200" i="11"/>
  <c r="AB128" i="11"/>
  <c r="AB131" i="11"/>
  <c r="AB127" i="11"/>
  <c r="AB130" i="11"/>
  <c r="AB129" i="11"/>
  <c r="M21" i="12" l="1"/>
  <c r="M22" i="12"/>
</calcChain>
</file>

<file path=xl/comments1.xml><?xml version="1.0" encoding="utf-8"?>
<comments xmlns="http://schemas.openxmlformats.org/spreadsheetml/2006/main">
  <authors>
    <author>鳥取県庁</author>
  </authors>
  <commentList>
    <comment ref="U72" authorId="0" shapeId="0">
      <text>
        <r>
          <rPr>
            <b/>
            <sz val="9"/>
            <color indexed="81"/>
            <rFont val="ＭＳ Ｐゴシック"/>
            <family val="3"/>
            <charset val="128"/>
          </rPr>
          <t>併用住宅を選択すると、ここに入力欄が表示されます。</t>
        </r>
      </text>
    </comment>
    <comment ref="J225"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<sst xmlns="http://schemas.openxmlformats.org/spreadsheetml/2006/main" count="352" uniqueCount="285">
  <si>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</si>
  <si>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</si>
  <si>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</si>
  <si>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</si>
  <si>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</si>
  <si>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</si>
  <si>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</si>
  <si>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日</t>
    <rPh sb="0" eb="1">
      <t>ニチ</t>
    </rPh>
    <phoneticPr fontId="1"/>
  </si>
  <si>
    <t>年</t>
    <rPh sb="0" eb="1">
      <t>ネン</t>
    </rPh>
    <phoneticPr fontId="1"/>
  </si>
  <si>
    <t>電話</t>
    <rPh sb="0" eb="2">
      <t>デンワ</t>
    </rPh>
    <phoneticPr fontId="1"/>
  </si>
  <si>
    <t>〒</t>
    <phoneticPr fontId="1"/>
  </si>
  <si>
    <t>　－　　　－　</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</si>
  <si>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</si>
  <si>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</si>
  <si>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</si>
  <si>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とっとり住まいる支援事業補助金交付申請書</t>
    <rPh sb="4" eb="5">
      <t>ス</t>
    </rPh>
    <rPh sb="8" eb="12">
      <t>シエンジギョウ</t>
    </rPh>
    <rPh sb="12" eb="15">
      <t>ホジョキン</t>
    </rPh>
    <rPh sb="15" eb="17">
      <t>コウフ</t>
    </rPh>
    <rPh sb="17" eb="20">
      <t>シンセイショ</t>
    </rPh>
    <phoneticPr fontId="1"/>
  </si>
  <si>
    <t>記</t>
    <rPh sb="0" eb="1">
      <t>キ</t>
    </rPh>
    <phoneticPr fontId="1"/>
  </si>
  <si>
    <t>補助事業等の名称</t>
    <rPh sb="0" eb="2">
      <t>ホジョ</t>
    </rPh>
    <rPh sb="2" eb="4">
      <t>ジギョウ</t>
    </rPh>
    <rPh sb="4" eb="5">
      <t>トウ</t>
    </rPh>
    <rPh sb="6" eb="8">
      <t>メイショウ</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</si>
  <si>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</si>
  <si>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</si>
  <si>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</si>
  <si>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交付申請額</t>
    <rPh sb="0" eb="2">
      <t>コウフ</t>
    </rPh>
    <rPh sb="2" eb="4">
      <t>シンセイ</t>
    </rPh>
    <rPh sb="4" eb="5">
      <t>ガク</t>
    </rPh>
    <phoneticPr fontId="1"/>
  </si>
  <si>
    <t>添付書類</t>
    <rPh sb="0" eb="2">
      <t>テンプ</t>
    </rPh>
    <rPh sb="2" eb="4">
      <t>ショルイ</t>
    </rPh>
    <phoneticPr fontId="1"/>
  </si>
  <si>
    <t>担当者</t>
    <rPh sb="0" eb="3">
      <t>タントウシャ</t>
    </rPh>
    <phoneticPr fontId="1"/>
  </si>
  <si>
    <t>連絡先電話</t>
    <rPh sb="0" eb="3">
      <t>レンラクサキ</t>
    </rPh>
    <rPh sb="3" eb="5">
      <t>デンワ</t>
    </rPh>
    <phoneticPr fontId="1"/>
  </si>
  <si>
    <t>　下記のとおり、補助金の交付を受けたいので、鳥取県補助金等交付規則第５条の規定により、関係書類を添えて申請します。</t>
    <phoneticPr fontId="1"/>
  </si>
  <si>
    <t>金</t>
    <rPh sb="0" eb="1">
      <t>キン</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</si>
  <si>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</si>
  <si>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</si>
  <si>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</si>
  <si>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</si>
  <si>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</si>
  <si>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</si>
  <si>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</si>
  <si>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</si>
  <si>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</si>
  <si>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</si>
  <si>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</si>
  <si>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</si>
  <si>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</si>
  <si>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</si>
  <si>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</si>
  <si>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</si>
  <si>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</si>
  <si>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</si>
  <si>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</si>
  <si>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</si>
  <si>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</si>
  <si>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t>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</si>
  <si>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</si>
  <si>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</si>
  <si>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</si>
  <si>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</si>
  <si>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t>
    <phoneticPr fontId="1"/>
  </si>
  <si>
    <t>＜注意事項＞</t>
    <rPh sb="1" eb="3">
      <t>チュウイ</t>
    </rPh>
    <rPh sb="3" eb="5">
      <t>ジコウ</t>
    </rPh>
    <phoneticPr fontId="1"/>
  </si>
  <si>
    <t>・</t>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</si>
  <si>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</si>
  <si>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</si>
  <si>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</si>
  <si>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</si>
  <si>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</si>
  <si>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</si>
  <si>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</si>
  <si>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</si>
  <si>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</si>
  <si>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</si>
  <si>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</si>
  <si>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</si>
  <si>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万円</t>
    <rPh sb="0" eb="2">
      <t>マンエン</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</si>
  <si>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</si>
  <si>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</si>
  <si>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</si>
  <si>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</si>
  <si>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</si>
  <si>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</si>
  <si>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</si>
  <si>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</si>
  <si>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</si>
  <si>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有の場合は別紙に記入して提出してください。
複数ある場合は、すべて記入してください。</t>
    <rPh sb="0" eb="1">
      <t>アリ</t>
    </rPh>
    <rPh sb="2" eb="4">
      <t>バアイ</t>
    </rPh>
    <rPh sb="5" eb="7">
      <t>ベッシ</t>
    </rPh>
    <rPh sb="8" eb="10">
      <t>キニュウ</t>
    </rPh>
    <rPh sb="12" eb="14">
      <t>テイシュツ</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</si>
  <si>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</si>
  <si>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</si>
  <si>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</si>
  <si>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</si>
  <si>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万円です。</t>
    <rPh sb="0" eb="2">
      <t>マンエン</t>
    </rPh>
    <phoneticPr fontId="1"/>
  </si>
  <si>
    <t>とっとり住まいる支援事業補助金　交付申請書</t>
    <rPh sb="4" eb="5">
      <t>ス</t>
    </rPh>
    <rPh sb="8" eb="15">
      <t>シエンジギョウホジョキン</t>
    </rPh>
    <rPh sb="16" eb="18">
      <t>コウフ</t>
    </rPh>
    <rPh sb="18" eb="21">
      <t>シンセイショ</t>
    </rPh>
    <phoneticPr fontId="1"/>
  </si>
  <si>
    <t>←日付を入力してください。</t>
    <rPh sb="1" eb="3">
      <t>ヒヅケ</t>
    </rPh>
    <rPh sb="4" eb="6">
      <t>ニュウリョク</t>
    </rPh>
    <phoneticPr fontId="1"/>
  </si>
  <si>
    <t>←住所・氏名・電話はチェックシートから引用します</t>
    <rPh sb="1" eb="3">
      <t>ジュウショ</t>
    </rPh>
    <rPh sb="4" eb="6">
      <t>シメイ</t>
    </rPh>
    <rPh sb="7" eb="9">
      <t>デンワ</t>
    </rPh>
    <rPh sb="19" eb="21">
      <t>インヨウ</t>
    </rPh>
    <phoneticPr fontId="1"/>
  </si>
  <si>
    <t>←金額はチェックシートに連動して表示します。</t>
    <rPh sb="1" eb="3">
      <t>キンガク</t>
    </rPh>
    <rPh sb="12" eb="14">
      <t>レンドウ</t>
    </rPh>
    <rPh sb="16" eb="18">
      <t>ヒョウジ</t>
    </rPh>
    <phoneticPr fontId="1"/>
  </si>
  <si>
    <t>←添付書類はチェックシートに連動して表示します。</t>
    <rPh sb="1" eb="3">
      <t>テンプ</t>
    </rPh>
    <rPh sb="3" eb="5">
      <t>ショルイ</t>
    </rPh>
    <rPh sb="14" eb="16">
      <t>レンドウ</t>
    </rPh>
    <rPh sb="18" eb="20">
      <t>ヒョウジ</t>
    </rPh>
    <phoneticPr fontId="1"/>
  </si>
  <si>
    <t>あなたが補助金交付申請で提出する書類は次のとおりです。</t>
    <rPh sb="4" eb="7">
      <t>ホジョキン</t>
    </rPh>
    <rPh sb="7" eb="9">
      <t>コウフ</t>
    </rPh>
    <rPh sb="9" eb="11">
      <t>シンセイ</t>
    </rPh>
    <rPh sb="12" eb="14">
      <t>テイシュツ</t>
    </rPh>
    <rPh sb="16" eb="18">
      <t>ショルイ</t>
    </rPh>
    <rPh sb="19" eb="20">
      <t>ツギ</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</si>
  <si>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</si>
  <si>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</si>
  <si>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</si>
  <si>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</si>
  <si>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</si>
  <si>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</si>
  <si>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</si>
  <si>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</si>
  <si>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</si>
  <si>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</si>
  <si>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</si>
  <si>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</si>
  <si>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</si>
  <si>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</si>
  <si>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</si>
  <si>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</si>
  <si>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・県産CLT材、県産内外装材、県産木塀の上限額は15万円になります。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</si>
  <si>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t>万円</t>
    <rPh sb="0" eb="2">
      <t>マンエン</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</si>
  <si>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</si>
  <si>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</si>
  <si>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</si>
  <si>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</si>
  <si>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</si>
  <si>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</si>
  <si>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</si>
  <si>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</si>
  <si>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</si>
  <si>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</si>
  <si>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</si>
  <si>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</si>
  <si>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</si>
  <si>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</si>
  <si>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</si>
  <si>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</si>
  <si>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</si>
  <si>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</si>
  <si>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</si>
  <si>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</si>
  <si>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</si>
  <si>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</si>
  <si>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</si>
  <si>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</si>
  <si>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</si>
  <si>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</si>
  <si>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</si>
  <si>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</si>
  <si>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</si>
  <si>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</si>
  <si>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</si>
  <si>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＜実績報告時の提出書類＞日本農林規格県産材（ＪＡＳ格付及び含水率20%以下）であることを証明する書類等</t>
    <rPh sb="1" eb="3">
      <t>ジッセキ</t>
    </rPh>
    <rPh sb="3" eb="5">
      <t>ホウコク</t>
    </rPh>
    <rPh sb="5" eb="6">
      <t>ジ</t>
    </rPh>
    <rPh sb="7" eb="9">
      <t>テイシュツ</t>
    </rPh>
    <rPh sb="9" eb="11">
      <t>ショルイ</t>
    </rPh>
    <rPh sb="12" eb="14">
      <t>ニホン</t>
    </rPh>
    <rPh sb="14" eb="16">
      <t>ノウリン</t>
    </rPh>
    <rPh sb="16" eb="18">
      <t>キカク</t>
    </rPh>
    <rPh sb="18" eb="19">
      <t>ケン</t>
    </rPh>
    <rPh sb="19" eb="21">
      <t>サンザイ</t>
    </rPh>
    <rPh sb="25" eb="27">
      <t>カクヅケ</t>
    </rPh>
    <rPh sb="27" eb="28">
      <t>オヨ</t>
    </rPh>
    <rPh sb="29" eb="32">
      <t>ガンスイリツ</t>
    </rPh>
    <rPh sb="35" eb="37">
      <t>イカ</t>
    </rPh>
    <rPh sb="44" eb="46">
      <t>ショウメイ</t>
    </rPh>
    <rPh sb="48" eb="50">
      <t>ショルイ</t>
    </rPh>
    <rPh sb="50" eb="51">
      <t>ナド</t>
    </rPh>
    <phoneticPr fontId="1"/>
  </si>
  <si>
    <t>鳥取市</t>
    <rPh sb="0" eb="3">
      <t>トットリシ</t>
    </rPh>
    <phoneticPr fontId="1"/>
  </si>
  <si>
    <t>米子市</t>
    <rPh sb="0" eb="3">
      <t>ヨナゴシ</t>
    </rPh>
    <phoneticPr fontId="1"/>
  </si>
  <si>
    <t>倉吉市</t>
    <rPh sb="0" eb="3">
      <t>クラヨシシ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</si>
  <si>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</si>
  <si>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</si>
  <si>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</si>
  <si>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</si>
  <si>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</si>
  <si>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</si>
  <si>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</si>
  <si>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</si>
  <si>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</si>
  <si>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</si>
  <si>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</si>
  <si>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</si>
  <si>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</si>
  <si>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</si>
  <si>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</si>
  <si>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</si>
  <si>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</si>
  <si>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</si>
  <si>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</si>
  <si>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</si>
  <si>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</si>
  <si>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</si>
  <si>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</si>
  <si>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</si>
  <si>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r>
      <t>③県産規格材</t>
    </r>
    <r>
      <rPr>
        <sz val="11"/>
        <color theme="1"/>
        <rFont val="ＭＳ Ｐ明朝"/>
        <family val="1"/>
        <charset val="128"/>
      </rPr>
      <t>の使用材積</t>
    </r>
    <rPh sb="1" eb="3">
      <t>ケンサン</t>
    </rPh>
    <rPh sb="3" eb="5">
      <t>キカク</t>
    </rPh>
    <rPh sb="5" eb="6">
      <t>ザイ</t>
    </rPh>
    <rPh sb="7" eb="9">
      <t>シヨウ</t>
    </rPh>
    <rPh sb="9" eb="11">
      <t>ザイセキ</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</si>
  <si>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</si>
  <si>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</si>
  <si>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様式第１号（第５条関係）</t>
    <rPh sb="0" eb="2">
      <t>ヨウシキ</t>
    </rPh>
    <rPh sb="2" eb="3">
      <t>ダイ</t>
    </rPh>
    <rPh sb="4" eb="5">
      <t>ゴウ</t>
    </rPh>
    <rPh sb="6" eb="7">
      <t>ダイ</t>
    </rPh>
    <rPh sb="8" eb="9">
      <t>ジョウ</t>
    </rPh>
    <rPh sb="9" eb="11">
      <t>カンケイ</t>
    </rPh>
    <phoneticPr fontId="1"/>
  </si>
  <si>
    <t>延べ面積</t>
    <rPh sb="0" eb="1">
      <t>ノ</t>
    </rPh>
    <rPh sb="2" eb="4">
      <t>メンセキ</t>
    </rPh>
    <phoneticPr fontId="1"/>
  </si>
  <si>
    <t>とっとり住まいる支援事業建設等計画（報告）書【新築用】</t>
    <rPh sb="4" eb="5">
      <t>ス</t>
    </rPh>
    <rPh sb="8" eb="12">
      <t>シエンジギョウ</t>
    </rPh>
    <rPh sb="12" eb="14">
      <t>ケンセツ</t>
    </rPh>
    <rPh sb="14" eb="15">
      <t>トウ</t>
    </rPh>
    <rPh sb="15" eb="17">
      <t>ケイカク</t>
    </rPh>
    <rPh sb="18" eb="20">
      <t>ホウコク</t>
    </rPh>
    <rPh sb="21" eb="22">
      <t>ショ</t>
    </rPh>
    <rPh sb="23" eb="25">
      <t>シンチク</t>
    </rPh>
    <rPh sb="25" eb="26">
      <t>ヨウ</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</si>
  <si>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</si>
  <si>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</si>
  <si>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様式第６号（第９条、第12条関係）</t>
    <rPh sb="0" eb="2">
      <t>ヨウシキ</t>
    </rPh>
    <rPh sb="2" eb="3">
      <t>ダイ</t>
    </rPh>
    <rPh sb="4" eb="5">
      <t>ゴウ</t>
    </rPh>
    <rPh sb="6" eb="7">
      <t>ダイ</t>
    </rPh>
    <rPh sb="8" eb="9">
      <t>ジョウ</t>
    </rPh>
    <rPh sb="10" eb="11">
      <t>ダイ</t>
    </rPh>
    <rPh sb="13" eb="14">
      <t>ジョウ</t>
    </rPh>
    <rPh sb="14" eb="16">
      <t>カンケイ</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</si>
  <si>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</si>
  <si>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</si>
  <si>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</si>
  <si>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</si>
  <si>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・県産機械等級区分構造材を１m3以上使用する場合、１m3につき２万円（上限20万円）が交付されます。</t>
    <rPh sb="1" eb="3">
      <t>ケンサン</t>
    </rPh>
    <rPh sb="3" eb="5">
      <t>キカイ</t>
    </rPh>
    <rPh sb="5" eb="7">
      <t>トウキュウ</t>
    </rPh>
    <rPh sb="7" eb="9">
      <t>クブン</t>
    </rPh>
    <rPh sb="9" eb="12">
      <t>コウゾウザイ</t>
    </rPh>
    <rPh sb="16" eb="18">
      <t>イジョウ</t>
    </rPh>
    <rPh sb="18" eb="20">
      <t>シヨウ</t>
    </rPh>
    <rPh sb="22" eb="24">
      <t>バアイ</t>
    </rPh>
    <rPh sb="32" eb="34">
      <t>マンエン</t>
    </rPh>
    <rPh sb="35" eb="37">
      <t>ジョウゲン</t>
    </rPh>
    <rPh sb="39" eb="41">
      <t>マンエン</t>
    </rPh>
    <rPh sb="43" eb="45">
      <t>コウフ</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</si>
  <si>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</si>
  <si>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</si>
  <si>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</si>
  <si>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</si>
  <si>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</si>
  <si>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</si>
  <si>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</si>
  <si>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</si>
  <si>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</si>
  <si>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</si>
  <si>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</si>
  <si>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</si>
  <si>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</si>
  <si>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</si>
  <si>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</si>
  <si>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</si>
  <si>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</si>
  <si>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</si>
  <si>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日本農林規格県産材（ＪＡＳ格付及び含水率20%以下）であることを証明する書類</t>
    </r>
    <rPh sb="10" eb="11">
      <t>マタ</t>
    </rPh>
    <phoneticPr fontId="1"/>
  </si>
  <si>
    <t>・県産規格材（含水率20%以下のJAS格付材）を1m3以上使用する場合、１m3につき１万円が交付されます。</t>
    <rPh sb="1" eb="3">
      <t>ケンサン</t>
    </rPh>
    <rPh sb="3" eb="5">
      <t>キカク</t>
    </rPh>
    <rPh sb="5" eb="6">
      <t>ザイ</t>
    </rPh>
    <rPh sb="7" eb="10">
      <t>ガンスイリツ</t>
    </rPh>
    <rPh sb="13" eb="15">
      <t>イカ</t>
    </rPh>
    <rPh sb="19" eb="21">
      <t>カクヅケ</t>
    </rPh>
    <rPh sb="21" eb="22">
      <t>ザイ</t>
    </rPh>
    <rPh sb="27" eb="29">
      <t>イジョウ</t>
    </rPh>
    <rPh sb="29" eb="31">
      <t>シヨウ</t>
    </rPh>
    <rPh sb="33" eb="35">
      <t>バアイ</t>
    </rPh>
    <rPh sb="43" eb="45">
      <t>マンエン</t>
    </rPh>
    <rPh sb="46" eb="48">
      <t>コウフ</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</si>
  <si>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</si>
  <si>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</si>
  <si>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</si>
  <si>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</si>
  <si>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交付申請用</t>
    <rPh sb="0" eb="2">
      <t>コウフ</t>
    </rPh>
    <rPh sb="2" eb="4">
      <t>シンセイ</t>
    </rPh>
    <rPh sb="4" eb="5">
      <t>ヨウ</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</si>
  <si>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</si>
  <si>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</si>
  <si>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r>
      <t>・</t>
    </r>
    <r>
      <rPr>
        <sz val="10"/>
        <color rgb="FFFF0000"/>
        <rFont val="ＭＳ Ｐ明朝"/>
        <family val="1"/>
        <charset val="128"/>
      </rPr>
      <t>含水率20%以下</t>
    </r>
    <r>
      <rPr>
        <sz val="10"/>
        <color theme="1"/>
        <rFont val="ＭＳ Ｐ明朝"/>
        <family val="1"/>
        <charset val="128"/>
      </rPr>
      <t>の県産内外装材（木塀、門含む。）を１m2以上使用する場合、</t>
    </r>
    <r>
      <rPr>
        <sz val="10"/>
        <color rgb="FFFF0000"/>
        <rFont val="ＭＳ Ｐ明朝"/>
        <family val="1"/>
        <charset val="128"/>
      </rPr>
      <t>見付面積</t>
    </r>
    <r>
      <rPr>
        <sz val="10"/>
        <color theme="1"/>
        <rFont val="ＭＳ Ｐ明朝"/>
        <family val="1"/>
        <charset val="128"/>
      </rPr>
      <t>１m2につき２千円が交付されます。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</si>
  <si>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t>小屋組又は床組みの構造材現し見上げ面積</t>
    <rPh sb="11" eb="12">
      <t>ザイ</t>
    </rPh>
    <phoneticPr fontId="1"/>
  </si>
  <si>
    <t>⑦構造材現し</t>
    <rPh sb="1" eb="3">
      <t>コウゾウ</t>
    </rPh>
    <rPh sb="3" eb="4">
      <t>ザイ</t>
    </rPh>
    <rPh sb="4" eb="5">
      <t>アラワ</t>
    </rPh>
    <phoneticPr fontId="1"/>
  </si>
  <si>
    <t>とっとり住まいる支援事業建築等計画（報告）書【新築用】</t>
    <rPh sb="12" eb="15">
      <t>ケンチクナド</t>
    </rPh>
    <rPh sb="18" eb="20">
      <t>ホウコク</t>
    </rPh>
    <phoneticPr fontId="1"/>
  </si>
  <si>
    <t>・とっとり住まいる支援事業建設等計画書（様式第６号）</t>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</si>
  <si>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</si>
  <si>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</si>
  <si>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</si>
  <si>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</si>
  <si>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</si>
  <si>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</si>
  <si>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</si>
  <si>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</si>
  <si>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</si>
  <si>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</si>
  <si>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</si>
  <si>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</si>
  <si>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</si>
  <si>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</si>
  <si>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</si>
  <si>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</si>
  <si>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</si>
  <si>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</si>
  <si>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</si>
  <si>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　私は、とっとり住まいる支援事業補助金交付要綱を熟読し、交付申請（実績報告）内容について下記のとおり確認しました。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phoneticPr fontId="1"/>
  </si>
  <si>
    <t>要綱を熟読し、補助対象要件を確認した。</t>
    <phoneticPr fontId="1"/>
  </si>
  <si>
    <t>　私は、とっとり住まいる支援事業補助金交付要綱を熟読し、交付申請（実績報告）内容について上記のとおり確認しました。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rPh sb="44" eb="45">
      <t>ウエ</t>
    </rPh>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</si>
  <si>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</si>
  <si>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</si>
  <si>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</si>
  <si>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実績報告時の提出書類＞施工後の写真（建築主名記載の工事看板入り）並びに全てのはり、桁及び母屋を記載した伏図（小屋伏図及び床伏図をいう。）に、居室で構造材現しになっているものを色分けした資料</t>
    <rPh sb="33" eb="34">
      <t>ナラ</t>
    </rPh>
    <phoneticPr fontId="1"/>
  </si>
  <si>
    <t>居室において、小屋組又は床組みに使用した全てのはり、桁及び母屋の下端が見える場合（壁の部分を除く。）で、当該居室（収納を除く。）の見上げ面積が10平方メートル以上の状態のこと。（１ポイント、20m2以上の場合にあっては２ポイント）</t>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</si>
  <si>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</si>
  <si>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</si>
  <si>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</si>
  <si>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</si>
  <si>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r>
      <t>交付決定通知書、額の確定通知書等の県が交付する文書の送付先　</t>
    </r>
    <r>
      <rPr>
        <sz val="9"/>
        <color theme="1"/>
        <rFont val="ＭＳ 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</si>
  <si>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明朝"/>
        <family val="1"/>
        <charset val="128"/>
      </rPr>
      <t xml:space="preserve">
（法人の場合は所在地）</t>
    </r>
    <rPh sb="0" eb="2">
      <t>ジュウショ</t>
    </rPh>
    <rPh sb="4" eb="6">
      <t>ホウジン</t>
    </rPh>
    <rPh sb="7" eb="9">
      <t>バアイ</t>
    </rPh>
    <rPh sb="10" eb="13">
      <t>ショザイチ</t>
    </rPh>
    <phoneticPr fontId="1"/>
  </si>
  <si>
    <r>
      <t>氏名</t>
    </r>
    <r>
      <rPr>
        <sz val="8"/>
        <color theme="1"/>
        <rFont val="ＭＳ 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</si>
  <si>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</si>
  <si>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r>
      <t>・補助対象住宅に転居後の世帯全員の住民票
　</t>
    </r>
    <r>
      <rPr>
        <sz val="9"/>
        <color rgb="FFFF0000"/>
        <rFont val="ＭＳ Ｐ明朝"/>
        <family val="1"/>
        <charset val="128"/>
      </rPr>
      <t>（続柄及び転居前の住所が記載されたもの）</t>
    </r>
    <rPh sb="1" eb="3">
      <t>ホジョ</t>
    </rPh>
    <rPh sb="3" eb="5">
      <t>タイショウ</t>
    </rPh>
    <rPh sb="5" eb="7">
      <t>ジュウタク</t>
    </rPh>
    <rPh sb="8" eb="11">
      <t>テンキョゴ</t>
    </rPh>
    <rPh sb="12" eb="14">
      <t>セタイ</t>
    </rPh>
    <rPh sb="14" eb="16">
      <t>ゼンイン</t>
    </rPh>
    <rPh sb="17" eb="20">
      <t>ジュウミンヒョウ</t>
    </rPh>
    <rPh sb="23" eb="25">
      <t>ツヅキガラ</t>
    </rPh>
    <rPh sb="25" eb="26">
      <t>オヨ</t>
    </rPh>
    <rPh sb="27" eb="30">
      <t>テンキョマエ</t>
    </rPh>
    <rPh sb="31" eb="33">
      <t>ジュウショ</t>
    </rPh>
    <rPh sb="34" eb="36">
      <t>キサイ</t>
    </rPh>
    <phoneticPr fontId="1"/>
  </si>
  <si>
    <t>＜実績報告時の提出書類＞瓦の留め付け状況がわかる写真（建築主名記載の工事看板入り）及び棟に使用された補強金物及び屋根下地への緊結状況がわかる写真（建築主名記載の工事看板入り）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シタ</t>
    </rPh>
    <rPh sb="59" eb="60">
      <t>チ</t>
    </rPh>
    <rPh sb="62" eb="64">
      <t>キンケツ</t>
    </rPh>
    <rPh sb="64" eb="66">
      <t>ジョウキョウ</t>
    </rPh>
    <rPh sb="70" eb="72">
      <t>シャシン</t>
    </rPh>
    <phoneticPr fontId="1"/>
  </si>
  <si>
    <t>②交付申請の時点では、直系尊属と同居ではないこと。</t>
    <rPh sb="1" eb="5">
      <t>コウフシンセイ</t>
    </rPh>
    <rPh sb="6" eb="8">
      <t>ジテン</t>
    </rPh>
    <rPh sb="11" eb="13">
      <t>チョッケイ</t>
    </rPh>
    <rPh sb="13" eb="15">
      <t>ソンゾク</t>
    </rPh>
    <rPh sb="16" eb="18">
      <t>ドウキョ</t>
    </rPh>
    <phoneticPr fontId="1"/>
  </si>
  <si>
    <t>③交付申請の時点では、直系尊属と近居ではないこと。</t>
    <rPh sb="1" eb="3">
      <t>コウフ</t>
    </rPh>
    <rPh sb="3" eb="5">
      <t>シンセイ</t>
    </rPh>
    <rPh sb="6" eb="8">
      <t>ジテン</t>
    </rPh>
    <rPh sb="11" eb="13">
      <t>チョッケイ</t>
    </rPh>
    <rPh sb="13" eb="15">
      <t>ソンゾク</t>
    </rPh>
    <rPh sb="16" eb="18">
      <t>キンキョ</t>
    </rPh>
    <phoneticPr fontId="1"/>
  </si>
  <si>
    <t>④新築することで直系尊属の世帯と新たに近居すること。</t>
    <rPh sb="1" eb="3">
      <t>シンチク</t>
    </rPh>
    <rPh sb="8" eb="10">
      <t>チョッケイ</t>
    </rPh>
    <rPh sb="10" eb="12">
      <t>ソンゾク</t>
    </rPh>
    <rPh sb="13" eb="15">
      <t>セタイ</t>
    </rPh>
    <rPh sb="16" eb="17">
      <t>アラ</t>
    </rPh>
    <phoneticPr fontId="1"/>
  </si>
  <si>
    <t>⑤新築することで直系尊属の世帯と新たに同居すること。</t>
    <rPh sb="1" eb="3">
      <t>シンチク</t>
    </rPh>
    <rPh sb="8" eb="10">
      <t>チョッケイ</t>
    </rPh>
    <rPh sb="10" eb="12">
      <t>ソンゾク</t>
    </rPh>
    <rPh sb="13" eb="15">
      <t>セタイ</t>
    </rPh>
    <rPh sb="16" eb="17">
      <t>アラ</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</si>
  <si>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</si>
  <si>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</si>
  <si>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</si>
  <si>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</si>
  <si>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② 婚姻後10年以内の夫婦を含む世帯</t>
    <rPh sb="2" eb="4">
      <t>コンイン</t>
    </rPh>
    <rPh sb="4" eb="5">
      <t>ゴ</t>
    </rPh>
    <rPh sb="7" eb="8">
      <t>ネン</t>
    </rPh>
    <rPh sb="8" eb="10">
      <t>イナイ</t>
    </rPh>
    <rPh sb="11" eb="13">
      <t>フウフ</t>
    </rPh>
    <rPh sb="14" eb="15">
      <t>フク</t>
    </rPh>
    <rPh sb="16" eb="18">
      <t>セタイ</t>
    </rPh>
    <phoneticPr fontId="1"/>
  </si>
  <si>
    <t>各階平面図、配置図</t>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</si>
  <si>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</si>
  <si>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</si>
  <si>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・申請者の戸籍抄本又は戸籍謄本</t>
    <rPh sb="1" eb="4">
      <t>シンセイシャ</t>
    </rPh>
    <rPh sb="5" eb="7">
      <t>コセキ</t>
    </rPh>
    <rPh sb="7" eb="9">
      <t>ショウホン</t>
    </rPh>
    <rPh sb="9" eb="10">
      <t>マタ</t>
    </rPh>
    <rPh sb="11" eb="13">
      <t>コセキ</t>
    </rPh>
    <rPh sb="13" eb="15">
      <t>トウホン</t>
    </rPh>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</si>
  <si>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</si>
  <si>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姓</t>
    <rPh sb="0" eb="1">
      <t>セイ</t>
    </rPh>
    <phoneticPr fontId="1"/>
  </si>
  <si>
    <t>①申請日時点で子育て世帯等であること。</t>
    <rPh sb="1" eb="3">
      <t>シンセイ</t>
    </rPh>
    <rPh sb="3" eb="4">
      <t>ビ</t>
    </rPh>
    <rPh sb="4" eb="6">
      <t>ジテン</t>
    </rPh>
    <rPh sb="7" eb="9">
      <t>コソダ</t>
    </rPh>
    <rPh sb="10" eb="12">
      <t>セタイ</t>
    </rPh>
    <rPh sb="12" eb="13">
      <t>トウ</t>
    </rPh>
    <phoneticPr fontId="1"/>
  </si>
  <si>
    <t>令和　年　月　日</t>
    <rPh sb="0" eb="2">
      <t>レイワ</t>
    </rPh>
    <rPh sb="3" eb="4">
      <t>ネン</t>
    </rPh>
    <rPh sb="5" eb="6">
      <t>ガツ</t>
    </rPh>
    <rPh sb="7" eb="8">
      <t>ニチ</t>
    </rPh>
    <phoneticPr fontId="1"/>
  </si>
  <si>
    <t>補助対象を同一とする県費を財源とする他の補助事業を利用していないこと。</t>
    <phoneticPr fontId="1"/>
  </si>
  <si>
    <t>・省エネ性能説明書（様式第11号）</t>
    <rPh sb="1" eb="2">
      <t>ショウ</t>
    </rPh>
    <rPh sb="4" eb="6">
      <t>セイノウ</t>
    </rPh>
    <rPh sb="6" eb="9">
      <t>セツメイショ</t>
    </rPh>
    <rPh sb="10" eb="12">
      <t>ヨウシキ</t>
    </rPh>
    <rPh sb="12" eb="13">
      <t>ダイ</t>
    </rPh>
    <rPh sb="15" eb="16">
      <t>ゴウ</t>
    </rPh>
    <phoneticPr fontId="1"/>
  </si>
  <si>
    <t>※国事業『こどもみらい住宅支援事業』補助利用者にあっては補助額は０円となります。</t>
    <rPh sb="20" eb="23">
      <t>リヨウシャ</t>
    </rPh>
    <rPh sb="28" eb="31">
      <t>ホジョガク</t>
    </rPh>
    <rPh sb="33" eb="34">
      <t>エン</t>
    </rPh>
    <phoneticPr fontId="1"/>
  </si>
  <si>
    <t>省エネルギー性能説明書（様式第11号）</t>
    <rPh sb="0" eb="1">
      <t>ショウ</t>
    </rPh>
    <rPh sb="6" eb="11">
      <t>セイノウセツメイショ</t>
    </rPh>
    <rPh sb="12" eb="14">
      <t>ヨウシキ</t>
    </rPh>
    <rPh sb="14" eb="15">
      <t>ダイ</t>
    </rPh>
    <rPh sb="17" eb="18">
      <t>ゴウ</t>
    </rPh>
    <phoneticPr fontId="1"/>
  </si>
  <si>
    <t>⑥新築することで直系卑属の子育て世帯等と新たに同居する世帯であること。</t>
    <rPh sb="1" eb="3">
      <t>シンチク</t>
    </rPh>
    <rPh sb="10" eb="12">
      <t>ヒゾク</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</si>
  <si>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</si>
  <si>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</si>
  <si>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</si>
  <si>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</si>
  <si>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</si>
  <si>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国補助事業『こどもみらい住宅支援事業』の補助利用者である。</t>
    <rPh sb="0" eb="5">
      <t>クニホジョジギョウ</t>
    </rPh>
    <rPh sb="20" eb="22">
      <t>ホジョ</t>
    </rPh>
    <rPh sb="22" eb="24">
      <t>リヨウ</t>
    </rPh>
    <rPh sb="24" eb="25">
      <t>シャ</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</si>
  <si>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</si>
  <si>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</si>
  <si>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</si>
  <si>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</si>
  <si>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</si>
  <si>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</si>
  <si>
    <t>境港市</t>
    <rPh sb="0" eb="3">
      <t>サカイミナトシ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</si>
</sst>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s>
  <fonts count="32"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9"/>
      <color rgb="FFFF0000"/>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sz val="10"/>
      <color rgb="FFFF0000"/>
      <name val="ＭＳ 明朝"/>
      <family val="1"/>
      <charset val="128"/>
    </font>
    <font>
      <sz val="11"/>
      <color rgb="FF0000FF"/>
      <name val="ＭＳ Ｐ明朝"/>
      <family val="1"/>
      <charset val="128"/>
    </font>
    <font>
      <sz val="11"/>
      <color theme="1"/>
      <name val="ＭＳ ゴシック"/>
      <family val="3"/>
      <charset val="128"/>
    </font>
    <font>
      <sz val="11"/>
      <color theme="0"/>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331">
    <xf numFmtId="0" fontId="0" fillId="0" borderId="0" xfId="0">
      <alignment vertical="center"/>
    </xf>
    <xf numFmtId="0" fontId="4" fillId="0" borderId="0" xfId="0" applyFont="1">
      <alignment vertical="center"/>
    </xf>
    <xf numFmtId="0" fontId="5" fillId="0" borderId="0" xfId="0" applyFont="1" applyAlignment="1">
      <alignment vertical="center"/>
    </xf>
    <xf numFmtId="0" fontId="4" fillId="0" borderId="0" xfId="0" applyFont="1" applyBorder="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6"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3" fillId="0" borderId="0" xfId="0" applyFont="1">
      <alignment vertical="center"/>
    </xf>
    <xf numFmtId="0" fontId="6" fillId="0" borderId="19" xfId="0" applyFont="1" applyBorder="1" applyAlignment="1">
      <alignment vertical="center"/>
    </xf>
    <xf numFmtId="0" fontId="9" fillId="3" borderId="0" xfId="0" applyFont="1" applyFill="1">
      <alignment vertical="center"/>
    </xf>
    <xf numFmtId="0" fontId="4" fillId="0" borderId="10" xfId="0" applyFont="1" applyBorder="1" applyAlignment="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0" xfId="0" applyFont="1" applyBorder="1">
      <alignment vertical="center"/>
    </xf>
    <xf numFmtId="0" fontId="4" fillId="0" borderId="27" xfId="0" applyFont="1" applyBorder="1" applyAlignment="1">
      <alignment vertical="center"/>
    </xf>
    <xf numFmtId="0" fontId="4" fillId="0" borderId="27" xfId="0" applyFont="1" applyBorder="1">
      <alignment vertical="center"/>
    </xf>
    <xf numFmtId="0" fontId="4" fillId="0" borderId="11"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pplyAlignment="1">
      <alignment vertical="center"/>
    </xf>
    <xf numFmtId="0" fontId="11" fillId="0" borderId="3" xfId="0" applyFont="1" applyBorder="1" applyAlignment="1">
      <alignment vertical="center"/>
    </xf>
    <xf numFmtId="0" fontId="4" fillId="0" borderId="8" xfId="0" applyFont="1" applyBorder="1" applyAlignment="1">
      <alignment vertical="center" wrapText="1"/>
    </xf>
    <xf numFmtId="0" fontId="4" fillId="0" borderId="14" xfId="0" applyFont="1" applyBorder="1" applyAlignment="1">
      <alignment vertical="center" shrinkToFit="1"/>
    </xf>
    <xf numFmtId="0" fontId="4" fillId="0" borderId="9" xfId="0" applyFont="1" applyBorder="1" applyAlignment="1">
      <alignment vertical="center" wrapText="1"/>
    </xf>
    <xf numFmtId="0" fontId="8" fillId="0" borderId="0" xfId="0" applyFont="1" applyAlignment="1">
      <alignment horizontal="right" vertical="center"/>
    </xf>
    <xf numFmtId="0" fontId="4" fillId="0" borderId="0" xfId="0" applyFont="1" applyFill="1" applyBorder="1" applyAlignment="1">
      <alignment horizontal="right" vertical="center"/>
    </xf>
    <xf numFmtId="0" fontId="4" fillId="0" borderId="0" xfId="0" applyFont="1" applyFill="1">
      <alignment vertical="center"/>
    </xf>
    <xf numFmtId="0" fontId="4"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8" fillId="0" borderId="0" xfId="0" applyFont="1" applyAlignment="1">
      <alignment vertical="center"/>
    </xf>
    <xf numFmtId="0" fontId="4" fillId="0" borderId="0" xfId="0" applyFont="1" applyAlignment="1">
      <alignment horizontal="left" vertical="center" wrapText="1"/>
    </xf>
    <xf numFmtId="0" fontId="4" fillId="0" borderId="0" xfId="0" applyFont="1" applyFill="1" applyBorder="1">
      <alignment vertical="center"/>
    </xf>
    <xf numFmtId="0" fontId="4" fillId="0" borderId="0" xfId="0" applyFont="1" applyBorder="1" applyAlignment="1">
      <alignment horizontal="center" vertical="center"/>
    </xf>
    <xf numFmtId="0" fontId="4" fillId="0" borderId="5" xfId="0" applyFont="1" applyBorder="1">
      <alignment vertical="center"/>
    </xf>
    <xf numFmtId="0" fontId="4" fillId="0" borderId="7" xfId="0" applyFont="1" applyBorder="1">
      <alignment vertical="center"/>
    </xf>
    <xf numFmtId="0" fontId="4" fillId="0" borderId="25" xfId="0" applyFont="1" applyBorder="1" applyAlignment="1">
      <alignment vertical="center"/>
    </xf>
    <xf numFmtId="0" fontId="4" fillId="0" borderId="28" xfId="0" applyFont="1" applyBorder="1" applyAlignment="1">
      <alignmen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3" fillId="0" borderId="0" xfId="0" applyFo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wrapText="1"/>
    </xf>
    <xf numFmtId="0" fontId="4" fillId="0" borderId="0" xfId="0" applyFont="1" applyBorder="1" applyAlignment="1">
      <alignment horizontal="left" vertical="center" wrapText="1"/>
    </xf>
    <xf numFmtId="0" fontId="6" fillId="0" borderId="0" xfId="0" applyFont="1" applyAlignment="1">
      <alignment horizontal="right" vertical="center"/>
    </xf>
    <xf numFmtId="0" fontId="15" fillId="0" borderId="0" xfId="0" applyFont="1" applyAlignment="1">
      <alignment vertical="top"/>
    </xf>
    <xf numFmtId="0" fontId="4" fillId="2" borderId="12" xfId="0" applyFont="1" applyFill="1" applyBorder="1">
      <alignment vertical="center"/>
    </xf>
    <xf numFmtId="0" fontId="12" fillId="2" borderId="12" xfId="0" applyFont="1" applyFill="1" applyBorder="1" applyAlignment="1">
      <alignment vertical="center" wrapText="1"/>
    </xf>
    <xf numFmtId="0" fontId="16" fillId="0" borderId="0" xfId="0" applyFont="1">
      <alignment vertical="center"/>
    </xf>
    <xf numFmtId="0" fontId="19" fillId="0" borderId="0" xfId="0" applyFont="1">
      <alignment vertical="center"/>
    </xf>
    <xf numFmtId="0" fontId="20" fillId="0" borderId="0" xfId="0" applyFont="1">
      <alignment vertical="center"/>
    </xf>
    <xf numFmtId="0" fontId="6" fillId="0" borderId="0" xfId="0" applyFont="1" applyBorder="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3" fillId="0" borderId="0" xfId="0" applyFont="1">
      <alignment vertical="center"/>
    </xf>
    <xf numFmtId="0" fontId="24" fillId="0" borderId="0" xfId="0" applyFont="1">
      <alignment vertical="center"/>
    </xf>
    <xf numFmtId="49" fontId="23" fillId="0" borderId="0" xfId="0" applyNumberFormat="1" applyFont="1" applyAlignment="1">
      <alignment horizontal="right" vertical="center"/>
    </xf>
    <xf numFmtId="0" fontId="23" fillId="0" borderId="0" xfId="0" applyNumberFormat="1" applyFont="1" applyAlignment="1">
      <alignment vertical="center"/>
    </xf>
    <xf numFmtId="0" fontId="23" fillId="0" borderId="1" xfId="0" applyFont="1" applyBorder="1">
      <alignment vertical="center"/>
    </xf>
    <xf numFmtId="0" fontId="23" fillId="0" borderId="2" xfId="0" applyFont="1" applyBorder="1">
      <alignment vertical="center"/>
    </xf>
    <xf numFmtId="0" fontId="23" fillId="0" borderId="3" xfId="0" applyFont="1" applyBorder="1">
      <alignment vertical="center"/>
    </xf>
    <xf numFmtId="176" fontId="23" fillId="0" borderId="1" xfId="0" applyNumberFormat="1" applyFont="1" applyBorder="1" applyAlignment="1">
      <alignment vertical="center"/>
    </xf>
    <xf numFmtId="176" fontId="23" fillId="0" borderId="2" xfId="0" applyNumberFormat="1" applyFont="1" applyBorder="1" applyAlignment="1">
      <alignment vertical="center"/>
    </xf>
    <xf numFmtId="176" fontId="23" fillId="0" borderId="2" xfId="0" applyNumberFormat="1" applyFont="1" applyBorder="1" applyAlignment="1">
      <alignment horizontal="right" vertical="center"/>
    </xf>
    <xf numFmtId="176" fontId="23" fillId="0" borderId="3" xfId="0" applyNumberFormat="1" applyFont="1" applyBorder="1" applyAlignment="1">
      <alignment vertical="center"/>
    </xf>
    <xf numFmtId="176" fontId="23" fillId="0" borderId="9" xfId="0" applyNumberFormat="1" applyFont="1" applyBorder="1" applyAlignment="1">
      <alignment vertical="center"/>
    </xf>
    <xf numFmtId="176" fontId="23" fillId="0" borderId="10" xfId="0" applyNumberFormat="1" applyFont="1" applyBorder="1" applyAlignment="1">
      <alignment vertical="center"/>
    </xf>
    <xf numFmtId="176" fontId="23" fillId="0" borderId="10" xfId="0" applyNumberFormat="1" applyFont="1" applyBorder="1" applyAlignment="1">
      <alignment horizontal="right" vertical="center"/>
    </xf>
    <xf numFmtId="176" fontId="23" fillId="0" borderId="11" xfId="0" applyNumberFormat="1" applyFont="1" applyBorder="1" applyAlignment="1">
      <alignment vertical="center"/>
    </xf>
    <xf numFmtId="0" fontId="23" fillId="0" borderId="6" xfId="0" applyFont="1" applyBorder="1">
      <alignment vertical="center"/>
    </xf>
    <xf numFmtId="0" fontId="23" fillId="0" borderId="5" xfId="0" applyFont="1" applyBorder="1">
      <alignment vertical="center"/>
    </xf>
    <xf numFmtId="0" fontId="23" fillId="0" borderId="7" xfId="0" applyFont="1" applyBorder="1">
      <alignment vertical="center"/>
    </xf>
    <xf numFmtId="0" fontId="25" fillId="0" borderId="6" xfId="0" applyFont="1" applyBorder="1" applyAlignment="1">
      <alignment vertical="center"/>
    </xf>
    <xf numFmtId="0" fontId="25" fillId="0" borderId="5" xfId="0" applyFont="1" applyBorder="1">
      <alignment vertical="center"/>
    </xf>
    <xf numFmtId="0" fontId="23" fillId="0" borderId="8" xfId="0" applyFont="1" applyBorder="1">
      <alignment vertical="center"/>
    </xf>
    <xf numFmtId="0" fontId="23" fillId="0" borderId="0" xfId="0" applyFont="1" applyBorder="1">
      <alignment vertical="center"/>
    </xf>
    <xf numFmtId="0" fontId="23" fillId="0" borderId="4" xfId="0" applyFont="1" applyBorder="1">
      <alignment vertical="center"/>
    </xf>
    <xf numFmtId="0" fontId="25" fillId="0" borderId="8" xfId="0" applyFont="1" applyBorder="1" applyAlignment="1">
      <alignment vertical="center"/>
    </xf>
    <xf numFmtId="0" fontId="25" fillId="0" borderId="0" xfId="0" applyFont="1" applyBorder="1">
      <alignment vertical="center"/>
    </xf>
    <xf numFmtId="0" fontId="25"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11" xfId="0" applyFont="1" applyBorder="1">
      <alignment vertical="center"/>
    </xf>
    <xf numFmtId="0" fontId="25" fillId="0" borderId="9" xfId="0" applyFont="1" applyBorder="1" applyAlignment="1">
      <alignment vertical="center"/>
    </xf>
    <xf numFmtId="0" fontId="25" fillId="0" borderId="10" xfId="0" applyFont="1" applyBorder="1">
      <alignment vertical="center"/>
    </xf>
    <xf numFmtId="0" fontId="23" fillId="0" borderId="0" xfId="0" applyFont="1" applyAlignment="1">
      <alignment vertical="center"/>
    </xf>
    <xf numFmtId="0" fontId="20" fillId="0" borderId="0" xfId="0" applyFont="1" applyBorder="1" applyAlignment="1"/>
    <xf numFmtId="0" fontId="20" fillId="0" borderId="0" xfId="0" applyFont="1" applyBorder="1" applyAlignment="1">
      <alignment vertical="center" wrapText="1"/>
    </xf>
    <xf numFmtId="0" fontId="27" fillId="0" borderId="0" xfId="0" applyFont="1" applyBorder="1" applyAlignment="1">
      <alignment vertical="center"/>
    </xf>
    <xf numFmtId="0" fontId="28" fillId="0" borderId="0" xfId="0" applyFont="1" applyBorder="1">
      <alignment vertical="center"/>
    </xf>
    <xf numFmtId="0" fontId="20" fillId="0" borderId="0" xfId="0" applyFont="1" applyBorder="1">
      <alignment vertical="center"/>
    </xf>
    <xf numFmtId="0" fontId="20" fillId="0" borderId="0" xfId="0" applyFont="1" applyBorder="1" applyAlignment="1">
      <alignment vertical="center"/>
    </xf>
    <xf numFmtId="0" fontId="28" fillId="0" borderId="0" xfId="0" applyFont="1" applyBorder="1" applyAlignment="1">
      <alignment vertical="center"/>
    </xf>
    <xf numFmtId="0" fontId="20" fillId="0" borderId="6" xfId="0" applyFont="1" applyBorder="1" applyAlignment="1">
      <alignment horizontal="center" vertical="center"/>
    </xf>
    <xf numFmtId="0" fontId="28" fillId="4" borderId="12" xfId="0" applyFont="1" applyFill="1" applyBorder="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0" xfId="0" applyFont="1" applyProtection="1">
      <alignment vertical="center"/>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4" fillId="0" borderId="12" xfId="0" applyFont="1" applyFill="1" applyBorder="1" applyProtection="1">
      <alignment vertical="center"/>
      <protection locked="0"/>
    </xf>
    <xf numFmtId="0" fontId="4" fillId="0" borderId="0" xfId="0" applyFont="1" applyFill="1" applyProtection="1">
      <alignment vertical="center"/>
    </xf>
    <xf numFmtId="0" fontId="6" fillId="0" borderId="0" xfId="0" applyFont="1" applyFill="1">
      <alignment vertical="center"/>
    </xf>
    <xf numFmtId="0" fontId="4" fillId="0" borderId="2" xfId="0" applyFont="1" applyFill="1" applyBorder="1">
      <alignment vertical="center"/>
    </xf>
    <xf numFmtId="0" fontId="4" fillId="0" borderId="3" xfId="0" applyFont="1" applyFill="1" applyBorder="1">
      <alignment vertical="center"/>
    </xf>
    <xf numFmtId="0" fontId="9" fillId="0" borderId="0" xfId="0" applyFont="1" applyFill="1">
      <alignment vertical="center"/>
    </xf>
    <xf numFmtId="0" fontId="4" fillId="0" borderId="0" xfId="0" applyFont="1" applyFill="1" applyAlignment="1">
      <alignment vertical="center"/>
    </xf>
    <xf numFmtId="0" fontId="12" fillId="0" borderId="0" xfId="0" applyFont="1">
      <alignment vertical="center"/>
    </xf>
    <xf numFmtId="0" fontId="29" fillId="0" borderId="0" xfId="0" applyFont="1">
      <alignment vertical="center"/>
    </xf>
    <xf numFmtId="0" fontId="31" fillId="0" borderId="0" xfId="0" applyFont="1" applyBorder="1" applyAlignment="1">
      <alignment horizontal="right" vertical="center"/>
    </xf>
    <xf numFmtId="1" fontId="4" fillId="3" borderId="0" xfId="0" applyNumberFormat="1" applyFont="1" applyFill="1">
      <alignment vertical="center"/>
    </xf>
    <xf numFmtId="49" fontId="4" fillId="0" borderId="0" xfId="0" applyNumberFormat="1" applyFo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0" borderId="0" xfId="0" applyFont="1" applyAlignment="1">
      <alignment horizontal="center" vertical="center"/>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179" fontId="4" fillId="0" borderId="2" xfId="0" applyNumberFormat="1" applyFont="1" applyFill="1" applyBorder="1" applyAlignment="1" applyProtection="1">
      <alignment horizontal="right" vertical="center"/>
      <protection locked="0"/>
    </xf>
    <xf numFmtId="0" fontId="9" fillId="0" borderId="0" xfId="0" applyFont="1" applyBorder="1" applyAlignment="1">
      <alignment horizontal="center" vertical="center"/>
    </xf>
    <xf numFmtId="0" fontId="4" fillId="0" borderId="0"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0" fontId="4" fillId="0" borderId="12" xfId="0" applyFont="1" applyBorder="1" applyAlignment="1">
      <alignment horizontal="center" vertical="center" shrinkToFit="1"/>
    </xf>
    <xf numFmtId="181" fontId="4" fillId="0" borderId="0" xfId="0" applyNumberFormat="1" applyFont="1" applyBorder="1" applyAlignment="1" applyProtection="1">
      <alignment horizontal="right" vertical="center"/>
      <protection locked="0"/>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181" fontId="4" fillId="0" borderId="8" xfId="0" applyNumberFormat="1" applyFont="1" applyBorder="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3" fillId="0" borderId="0" xfId="0" applyFont="1" applyAlignment="1">
      <alignment horizontal="left" vertical="center"/>
    </xf>
    <xf numFmtId="0" fontId="7" fillId="0" borderId="0" xfId="0" applyFont="1" applyAlignment="1">
      <alignment horizontal="center" vertical="center"/>
    </xf>
    <xf numFmtId="182" fontId="4" fillId="0" borderId="0" xfId="0" applyNumberFormat="1" applyFont="1" applyBorder="1" applyAlignment="1" applyProtection="1">
      <alignment horizontal="right" vertical="center"/>
      <protection locked="0"/>
    </xf>
    <xf numFmtId="182" fontId="4" fillId="0" borderId="1" xfId="0" applyNumberFormat="1" applyFont="1" applyBorder="1" applyAlignment="1" applyProtection="1">
      <alignment horizontal="right" vertical="center"/>
      <protection locked="0"/>
    </xf>
    <xf numFmtId="182" fontId="4" fillId="0" borderId="2" xfId="0" applyNumberFormat="1" applyFont="1" applyBorder="1" applyAlignment="1" applyProtection="1">
      <alignment horizontal="right" vertical="center"/>
      <protection locked="0"/>
    </xf>
    <xf numFmtId="182" fontId="4" fillId="0" borderId="3" xfId="0" applyNumberFormat="1" applyFont="1" applyBorder="1" applyAlignment="1" applyProtection="1">
      <alignment horizontal="right" vertical="center"/>
      <protection locked="0"/>
    </xf>
    <xf numFmtId="0" fontId="4" fillId="0" borderId="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12"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2" xfId="0" applyFont="1" applyBorder="1" applyAlignment="1">
      <alignment horizontal="left" vertical="center"/>
    </xf>
    <xf numFmtId="0" fontId="15" fillId="0" borderId="0" xfId="0" applyFont="1" applyAlignment="1">
      <alignment horizontal="left" vertical="top" wrapText="1"/>
    </xf>
    <xf numFmtId="0" fontId="4" fillId="0" borderId="12" xfId="0" applyFont="1" applyBorder="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8" fillId="0" borderId="12" xfId="0" applyFont="1" applyBorder="1" applyAlignment="1">
      <alignment horizontal="center" vertical="center" wrapText="1"/>
    </xf>
    <xf numFmtId="0" fontId="3" fillId="0" borderId="0" xfId="0" applyFont="1" applyAlignment="1">
      <alignment horizontal="left" vertical="top" wrapText="1"/>
    </xf>
    <xf numFmtId="0" fontId="4" fillId="0" borderId="12"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9" fontId="4" fillId="0" borderId="0"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9" xfId="0" applyFont="1" applyBorder="1" applyAlignment="1">
      <alignment horizontal="right" vertical="center"/>
    </xf>
    <xf numFmtId="0" fontId="4" fillId="0" borderId="10" xfId="0" applyFont="1" applyBorder="1" applyAlignment="1">
      <alignment horizontal="right" vertical="center"/>
    </xf>
    <xf numFmtId="179" fontId="4" fillId="0" borderId="5" xfId="0" applyNumberFormat="1" applyFont="1" applyBorder="1" applyAlignment="1" applyProtection="1">
      <alignment horizontal="right" vertical="center"/>
      <protection locked="0"/>
    </xf>
    <xf numFmtId="0" fontId="6" fillId="0" borderId="0" xfId="0" applyFont="1" applyAlignment="1">
      <alignment horizontal="left" vertical="center" wrapText="1"/>
    </xf>
    <xf numFmtId="183" fontId="4" fillId="2" borderId="1" xfId="0" applyNumberFormat="1" applyFont="1" applyFill="1" applyBorder="1" applyAlignment="1">
      <alignment horizontal="center" vertical="center"/>
    </xf>
    <xf numFmtId="183" fontId="4" fillId="2" borderId="2" xfId="0" applyNumberFormat="1" applyFont="1" applyFill="1" applyBorder="1" applyAlignment="1">
      <alignment horizontal="center"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10" xfId="0" applyNumberFormat="1"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177" fontId="4" fillId="0" borderId="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5" xfId="0" applyFont="1" applyBorder="1" applyAlignment="1">
      <alignment horizontal="center" vertical="center"/>
    </xf>
    <xf numFmtId="178" fontId="4" fillId="0" borderId="25" xfId="0" applyNumberFormat="1" applyFont="1" applyBorder="1" applyAlignment="1" applyProtection="1">
      <alignment horizontal="center" vertical="center"/>
      <protection locked="0"/>
    </xf>
    <xf numFmtId="179" fontId="4" fillId="0" borderId="10" xfId="0" applyNumberFormat="1" applyFont="1" applyBorder="1" applyAlignment="1" applyProtection="1">
      <alignment horizontal="right" vertical="center"/>
      <protection locked="0"/>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13" fillId="0" borderId="0" xfId="0" applyFont="1" applyAlignment="1">
      <alignment horizontal="left" vertical="center" wrapTex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shrinkToFit="1"/>
      <protection locked="0"/>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left" vertical="center" wrapText="1"/>
    </xf>
    <xf numFmtId="0" fontId="4" fillId="0" borderId="12" xfId="0" applyFont="1" applyBorder="1" applyAlignment="1" applyProtection="1">
      <alignment horizontal="center" vertical="center" wrapText="1"/>
      <protection locked="0"/>
    </xf>
    <xf numFmtId="0" fontId="4" fillId="0" borderId="0" xfId="0" applyFont="1" applyAlignment="1">
      <alignment horizontal="left" vertical="center" shrinkToFit="1"/>
    </xf>
    <xf numFmtId="0" fontId="13"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xf>
    <xf numFmtId="0" fontId="4" fillId="0" borderId="4" xfId="0" applyFont="1" applyBorder="1" applyAlignment="1">
      <alignment horizontal="center" vertical="center"/>
    </xf>
    <xf numFmtId="183" fontId="4" fillId="2" borderId="12" xfId="0" applyNumberFormat="1" applyFont="1" applyFill="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177" fontId="4" fillId="0" borderId="2" xfId="0" applyNumberFormat="1" applyFont="1" applyFill="1" applyBorder="1" applyAlignment="1" applyProtection="1">
      <alignment horizontal="center" vertical="center"/>
      <protection locked="0"/>
    </xf>
    <xf numFmtId="180" fontId="4" fillId="2" borderId="1" xfId="0" applyNumberFormat="1" applyFont="1" applyFill="1" applyBorder="1" applyAlignment="1">
      <alignment horizontal="center" vertical="center"/>
    </xf>
    <xf numFmtId="180" fontId="4" fillId="2" borderId="2"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9" fillId="0" borderId="0" xfId="0" applyFont="1" applyBorder="1" applyAlignment="1">
      <alignment horizontal="left" vertical="center" wrapText="1"/>
    </xf>
    <xf numFmtId="0" fontId="8" fillId="0" borderId="13" xfId="0" applyFont="1"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23" fillId="0" borderId="0" xfId="0" applyFont="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176" fontId="23" fillId="0" borderId="2" xfId="0" applyNumberFormat="1" applyFont="1" applyBorder="1" applyAlignment="1">
      <alignment horizontal="distributed" vertical="center"/>
    </xf>
    <xf numFmtId="49" fontId="30" fillId="0" borderId="0" xfId="0" applyNumberFormat="1" applyFont="1" applyAlignment="1" applyProtection="1">
      <alignment horizontal="right" vertical="center"/>
      <protection locked="0"/>
    </xf>
    <xf numFmtId="0" fontId="23" fillId="0" borderId="0" xfId="0" applyNumberFormat="1" applyFont="1" applyAlignment="1">
      <alignment horizontal="left" vertical="center" wrapText="1"/>
    </xf>
    <xf numFmtId="49" fontId="23"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NumberFormat="1" applyFont="1" applyAlignment="1">
      <alignment horizontal="lef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49" fontId="20" fillId="0" borderId="2" xfId="0" applyNumberFormat="1" applyFont="1" applyFill="1" applyBorder="1" applyAlignment="1" applyProtection="1">
      <alignment horizontal="center" vertical="center"/>
      <protection locked="0"/>
    </xf>
    <xf numFmtId="49" fontId="20" fillId="0" borderId="3" xfId="0" applyNumberFormat="1" applyFont="1" applyFill="1" applyBorder="1" applyAlignment="1" applyProtection="1">
      <alignment horizontal="center" vertical="center"/>
      <protection locked="0"/>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3" fillId="0" borderId="5" xfId="0" applyFont="1" applyFill="1" applyBorder="1" applyAlignment="1" applyProtection="1">
      <alignment horizontal="left" vertical="center"/>
      <protection locked="0"/>
    </xf>
    <xf numFmtId="0" fontId="20" fillId="0" borderId="5"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9"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cellXfs>
  <cellStyles count="2">
    <cellStyle name="桁区切り" xfId="1" builtinId="6"/>
    <cellStyle name="標準" xfId="0" builtinId="0"/>
  </cellStyles>
  <dxfs count="6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00FF"/>
      <color rgb="FF0066FF"/>
      <color rgb="FFFFFFCC"/>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31"/>
  <sheetViews>
    <sheetView showGridLines="0" tabSelected="1" view="pageBreakPreview" zoomScaleNormal="100" zoomScaleSheetLayoutView="100" workbookViewId="0">
      <selection activeCell="M27" sqref="M27:X27"/>
    </sheetView>
  </sheetViews>
  <sheetFormatPr defaultColWidth="3.08984375" defaultRowHeight="13" x14ac:dyDescent="0.2"/>
  <cols>
    <col min="1" max="1" width="4.26953125" style="1" customWidth="1"/>
    <col min="2" max="2" width="3.6328125" style="1" customWidth="1"/>
    <col min="3" max="5" width="3.08984375" style="1"/>
    <col min="6" max="6" width="3.36328125" style="1" customWidth="1"/>
    <col min="7" max="11" width="3.08984375" style="1"/>
    <col min="12" max="12" width="3.453125" style="1" bestFit="1" customWidth="1"/>
    <col min="13" max="16" width="3.08984375" style="1"/>
    <col min="17" max="17" width="3.453125" style="1" bestFit="1" customWidth="1"/>
    <col min="18" max="21" width="3.08984375" style="1"/>
    <col min="22" max="22" width="3.453125" style="1" bestFit="1" customWidth="1"/>
    <col min="23" max="26" width="3.08984375" style="1"/>
    <col min="27" max="27" width="3.7265625" style="3" customWidth="1"/>
    <col min="28" max="28" width="6.08984375" style="4" bestFit="1" customWidth="1"/>
    <col min="29" max="31" width="3.08984375" style="4"/>
    <col min="32" max="35" width="3.453125" style="4" bestFit="1" customWidth="1"/>
    <col min="36" max="39" width="3.08984375" style="4"/>
    <col min="40" max="41" width="3.453125" style="4" bestFit="1" customWidth="1"/>
    <col min="42" max="55" width="3.08984375" style="4"/>
    <col min="56" max="58" width="3.08984375" style="1"/>
    <col min="59" max="59" width="7.26953125" style="1" customWidth="1"/>
    <col min="60" max="16384" width="3.08984375" style="1"/>
  </cols>
  <sheetData>
    <row r="1" spans="1:60" ht="13.5" customHeight="1" x14ac:dyDescent="0.2">
      <c r="A1" s="1" t="s">
        <v>175</v>
      </c>
      <c r="K1" s="2"/>
      <c r="L1" s="2"/>
      <c r="M1" s="2"/>
      <c r="N1" s="2"/>
      <c r="O1" s="2"/>
      <c r="P1" s="2"/>
      <c r="Q1" s="2"/>
      <c r="R1" s="2"/>
      <c r="Z1" s="64"/>
      <c r="AA1" s="134" t="s">
        <v>205</v>
      </c>
      <c r="AC1" s="5" t="s">
        <v>93</v>
      </c>
      <c r="BG1" s="1" t="s">
        <v>140</v>
      </c>
      <c r="BH1" s="1" t="s">
        <v>157</v>
      </c>
    </row>
    <row r="2" spans="1:60" ht="6" customHeight="1" x14ac:dyDescent="0.2">
      <c r="K2" s="2"/>
      <c r="L2" s="2"/>
      <c r="M2" s="2"/>
      <c r="N2" s="2"/>
      <c r="O2" s="2"/>
      <c r="P2" s="2"/>
      <c r="Q2" s="2"/>
      <c r="R2" s="2"/>
      <c r="AC2" s="5" t="s">
        <v>207</v>
      </c>
      <c r="BG2" s="1" t="s">
        <v>141</v>
      </c>
      <c r="BH2" s="1" t="s">
        <v>158</v>
      </c>
    </row>
    <row r="3" spans="1:60" ht="16.5" x14ac:dyDescent="0.2">
      <c r="A3" s="191" t="s">
        <v>172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C3" s="5" t="s">
        <v>90</v>
      </c>
      <c r="BG3" s="1" t="s">
        <v>142</v>
      </c>
      <c r="BH3" s="1" t="s">
        <v>159</v>
      </c>
    </row>
    <row r="4" spans="1:60" x14ac:dyDescent="0.2">
      <c r="A4" s="183" t="s">
        <v>232</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BG4" s="1" t="s">
        <v>143</v>
      </c>
      <c r="BH4" s="1" t="s">
        <v>157</v>
      </c>
    </row>
    <row r="5" spans="1:60" x14ac:dyDescent="0.2">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BG5" s="1" t="s">
        <v>144</v>
      </c>
      <c r="BH5" s="1" t="s">
        <v>157</v>
      </c>
    </row>
    <row r="6" spans="1:60" ht="6" customHeight="1" x14ac:dyDescent="0.2">
      <c r="BG6" s="1" t="s">
        <v>145</v>
      </c>
      <c r="BH6" s="1" t="s">
        <v>157</v>
      </c>
    </row>
    <row r="7" spans="1:60" x14ac:dyDescent="0.2">
      <c r="C7" s="232"/>
      <c r="D7" s="232"/>
      <c r="E7" s="232"/>
      <c r="F7" s="232"/>
      <c r="G7" s="1" t="s">
        <v>8</v>
      </c>
      <c r="H7" s="233"/>
      <c r="I7" s="233"/>
      <c r="J7" s="1" t="s">
        <v>29</v>
      </c>
      <c r="K7" s="233"/>
      <c r="L7" s="233"/>
      <c r="M7" s="1" t="s">
        <v>7</v>
      </c>
      <c r="AB7" s="5" t="str">
        <f>IF(OR(C7="",H7="",K7=""),"←リストから選択してください（和暦年月日）","")</f>
        <v>←リストから選択してください（和暦年月日）</v>
      </c>
      <c r="BG7" s="1" t="s">
        <v>160</v>
      </c>
      <c r="BH7" s="1" t="s">
        <v>157</v>
      </c>
    </row>
    <row r="8" spans="1:60" ht="3" customHeight="1" x14ac:dyDescent="0.2">
      <c r="BG8" s="1" t="s">
        <v>146</v>
      </c>
      <c r="BH8" s="1" t="s">
        <v>159</v>
      </c>
    </row>
    <row r="9" spans="1:60" x14ac:dyDescent="0.2">
      <c r="K9" s="6" t="s">
        <v>28</v>
      </c>
      <c r="L9" s="7" t="s">
        <v>13</v>
      </c>
      <c r="M9" s="8"/>
      <c r="N9" s="9" t="s">
        <v>10</v>
      </c>
      <c r="O9" s="161"/>
      <c r="P9" s="161"/>
      <c r="Q9" s="161"/>
      <c r="R9" s="161"/>
      <c r="S9" s="161"/>
      <c r="T9" s="161"/>
      <c r="U9" s="161"/>
      <c r="V9" s="161"/>
      <c r="W9" s="161"/>
      <c r="X9" s="161"/>
      <c r="Y9" s="161"/>
      <c r="Z9" s="162"/>
      <c r="AA9" s="10"/>
      <c r="AB9" s="5" t="str">
        <f>IF(O9="","←直接郵便番号を記入してください","")</f>
        <v>←直接郵便番号を記入してください</v>
      </c>
      <c r="BG9" s="1" t="s">
        <v>147</v>
      </c>
      <c r="BH9" s="1" t="s">
        <v>159</v>
      </c>
    </row>
    <row r="10" spans="1:60" ht="26.25" customHeight="1" x14ac:dyDescent="0.2">
      <c r="L10" s="11"/>
      <c r="M10" s="12"/>
      <c r="N10" s="237"/>
      <c r="O10" s="238"/>
      <c r="P10" s="238"/>
      <c r="Q10" s="238"/>
      <c r="R10" s="238"/>
      <c r="S10" s="238"/>
      <c r="T10" s="238"/>
      <c r="U10" s="238"/>
      <c r="V10" s="238"/>
      <c r="W10" s="238"/>
      <c r="X10" s="238"/>
      <c r="Y10" s="238"/>
      <c r="Z10" s="239"/>
      <c r="AA10" s="10"/>
      <c r="AB10" s="5" t="str">
        <f>IF(N10="","←直接住所を記入してください","")</f>
        <v>←直接住所を記入してください</v>
      </c>
      <c r="BG10" s="1" t="s">
        <v>148</v>
      </c>
      <c r="BH10" s="1" t="s">
        <v>159</v>
      </c>
    </row>
    <row r="11" spans="1:60" x14ac:dyDescent="0.2">
      <c r="L11" s="13" t="s">
        <v>6</v>
      </c>
      <c r="M11" s="14"/>
      <c r="N11" s="157"/>
      <c r="O11" s="158"/>
      <c r="P11" s="158"/>
      <c r="Q11" s="158"/>
      <c r="R11" s="158"/>
      <c r="S11" s="158"/>
      <c r="T11" s="158"/>
      <c r="U11" s="158"/>
      <c r="V11" s="158"/>
      <c r="W11" s="158"/>
      <c r="X11" s="158"/>
      <c r="Y11" s="158"/>
      <c r="Z11" s="159"/>
      <c r="AB11" s="5" t="str">
        <f>IF(N11="","←直接建築主の氏名を記入してください","")</f>
        <v>←直接建築主の氏名を記入してください</v>
      </c>
      <c r="BG11" s="1" t="s">
        <v>149</v>
      </c>
      <c r="BH11" s="1" t="s">
        <v>159</v>
      </c>
    </row>
    <row r="12" spans="1:60" x14ac:dyDescent="0.2">
      <c r="L12" s="13" t="s">
        <v>9</v>
      </c>
      <c r="M12" s="14"/>
      <c r="N12" s="234"/>
      <c r="O12" s="235"/>
      <c r="P12" s="235"/>
      <c r="Q12" s="235"/>
      <c r="R12" s="235"/>
      <c r="S12" s="235"/>
      <c r="T12" s="235"/>
      <c r="U12" s="235"/>
      <c r="V12" s="235"/>
      <c r="W12" s="235"/>
      <c r="X12" s="235"/>
      <c r="Y12" s="235"/>
      <c r="Z12" s="236"/>
      <c r="AB12" s="5" t="str">
        <f>IF(N12="","←直接電話番号を記入してください","")</f>
        <v>←直接電話番号を記入してください</v>
      </c>
      <c r="BG12" s="1" t="s">
        <v>150</v>
      </c>
      <c r="BH12" s="1" t="s">
        <v>158</v>
      </c>
    </row>
    <row r="13" spans="1:60" x14ac:dyDescent="0.2">
      <c r="A13" s="1" t="s">
        <v>50</v>
      </c>
      <c r="BG13" s="1" t="s">
        <v>151</v>
      </c>
      <c r="BH13" s="1" t="s">
        <v>158</v>
      </c>
    </row>
    <row r="14" spans="1:60" x14ac:dyDescent="0.2">
      <c r="A14" s="1" t="s">
        <v>49</v>
      </c>
      <c r="AA14" s="15"/>
      <c r="BG14" s="1" t="s">
        <v>152</v>
      </c>
      <c r="BH14" s="1" t="s">
        <v>158</v>
      </c>
    </row>
    <row r="15" spans="1:60" ht="26.25" customHeight="1" x14ac:dyDescent="0.2">
      <c r="A15" s="183" t="s">
        <v>230</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BG15" s="1" t="s">
        <v>153</v>
      </c>
      <c r="BH15" s="1" t="s">
        <v>158</v>
      </c>
    </row>
    <row r="16" spans="1:60" ht="3" customHeight="1" x14ac:dyDescent="0.2">
      <c r="AA16" s="15"/>
      <c r="BG16" s="1" t="s">
        <v>154</v>
      </c>
      <c r="BH16" s="1" t="s">
        <v>158</v>
      </c>
    </row>
    <row r="17" spans="1:60" x14ac:dyDescent="0.2">
      <c r="A17" s="1" t="s">
        <v>39</v>
      </c>
      <c r="BG17" s="1" t="s">
        <v>155</v>
      </c>
      <c r="BH17" s="1" t="s">
        <v>158</v>
      </c>
    </row>
    <row r="18" spans="1:60" ht="5.5" customHeight="1" x14ac:dyDescent="0.2">
      <c r="AA18" s="15"/>
      <c r="BG18" s="1" t="s">
        <v>156</v>
      </c>
      <c r="BH18" s="1" t="s">
        <v>158</v>
      </c>
    </row>
    <row r="19" spans="1:60" ht="13.5" customHeight="1" x14ac:dyDescent="0.2">
      <c r="B19" s="120"/>
      <c r="C19" s="181" t="s">
        <v>182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BG19" s="1" t="s">
        <v>284</v>
      </c>
      <c r="BH19" s="1" t="s">
        <v>158</v>
      </c>
    </row>
    <row r="20" spans="1:60" x14ac:dyDescent="0.2">
      <c r="B20" s="63"/>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row>
    <row r="21" spans="1:60" ht="5.5" customHeight="1" x14ac:dyDescent="0.2">
      <c r="AA21" s="15"/>
    </row>
    <row r="22" spans="1:60" x14ac:dyDescent="0.2">
      <c r="B22" s="120"/>
      <c r="C22" s="1" t="s">
        <v>164</v>
      </c>
    </row>
    <row r="23" spans="1:60" x14ac:dyDescent="0.2">
      <c r="C23" s="16" t="s">
        <v>102</v>
      </c>
    </row>
    <row r="24" spans="1:60" x14ac:dyDescent="0.2">
      <c r="C24" s="17" t="s">
        <v>101</v>
      </c>
      <c r="D24" s="16"/>
    </row>
    <row r="25" spans="1:60" x14ac:dyDescent="0.2">
      <c r="C25" s="16" t="s">
        <v>103</v>
      </c>
    </row>
    <row r="26" spans="1:60" x14ac:dyDescent="0.2">
      <c r="C26" s="16" t="s">
        <v>100</v>
      </c>
    </row>
    <row r="27" spans="1:60" x14ac:dyDescent="0.2">
      <c r="D27" s="205" t="s">
        <v>1</v>
      </c>
      <c r="E27" s="206"/>
      <c r="F27" s="206"/>
      <c r="G27" s="206"/>
      <c r="H27" s="207"/>
      <c r="I27" s="163" t="s">
        <v>130</v>
      </c>
      <c r="J27" s="164"/>
      <c r="K27" s="164"/>
      <c r="L27" s="165"/>
      <c r="M27" s="187"/>
      <c r="N27" s="188"/>
      <c r="O27" s="188"/>
      <c r="P27" s="188"/>
      <c r="Q27" s="188"/>
      <c r="R27" s="188"/>
      <c r="S27" s="188"/>
      <c r="T27" s="188"/>
      <c r="U27" s="188"/>
      <c r="V27" s="188"/>
      <c r="W27" s="188"/>
      <c r="X27" s="189"/>
      <c r="AB27" s="5" t="str">
        <f>IF(M27="","←リストから選択してください（市町村名）","")</f>
        <v>←リストから選択してください（市町村名）</v>
      </c>
      <c r="BG27" s="1" t="str">
        <f>IF(M27="","",VLOOKUP(M27,BG1:BH19,2,FALSE))</f>
        <v/>
      </c>
    </row>
    <row r="28" spans="1:60" x14ac:dyDescent="0.2">
      <c r="D28" s="208"/>
      <c r="E28" s="209"/>
      <c r="F28" s="209"/>
      <c r="G28" s="209"/>
      <c r="H28" s="210"/>
      <c r="I28" s="157"/>
      <c r="J28" s="158"/>
      <c r="K28" s="158"/>
      <c r="L28" s="158"/>
      <c r="M28" s="158"/>
      <c r="N28" s="158"/>
      <c r="O28" s="158"/>
      <c r="P28" s="158"/>
      <c r="Q28" s="158"/>
      <c r="R28" s="158"/>
      <c r="S28" s="158"/>
      <c r="T28" s="158"/>
      <c r="U28" s="158"/>
      <c r="V28" s="158"/>
      <c r="W28" s="158"/>
      <c r="X28" s="159"/>
      <c r="AB28" s="5" t="str">
        <f>IF(I28="","←市町村名より後の所在地を直接記入してください","")</f>
        <v>←市町村名より後の所在地を直接記入してください</v>
      </c>
    </row>
    <row r="29" spans="1:60" x14ac:dyDescent="0.2">
      <c r="D29" s="205" t="s">
        <v>31</v>
      </c>
      <c r="E29" s="206"/>
      <c r="F29" s="206"/>
      <c r="G29" s="206"/>
      <c r="H29" s="207"/>
      <c r="I29" s="187"/>
      <c r="J29" s="188"/>
      <c r="K29" s="188"/>
      <c r="L29" s="188"/>
      <c r="M29" s="188"/>
      <c r="N29" s="188"/>
      <c r="O29" s="163" t="s">
        <v>134</v>
      </c>
      <c r="P29" s="164"/>
      <c r="Q29" s="164"/>
      <c r="R29" s="165"/>
      <c r="S29" s="251"/>
      <c r="T29" s="252"/>
      <c r="U29" s="252"/>
      <c r="V29" s="252"/>
      <c r="W29" s="164" t="s">
        <v>107</v>
      </c>
      <c r="X29" s="165"/>
      <c r="AB29" s="5" t="str">
        <f>IF(I29="","←リストから選択してください（専用住宅・併用住宅）","")</f>
        <v>←リストから選択してください（専用住宅・併用住宅）</v>
      </c>
    </row>
    <row r="30" spans="1:60" x14ac:dyDescent="0.2">
      <c r="D30" s="205" t="s">
        <v>171</v>
      </c>
      <c r="E30" s="206"/>
      <c r="F30" s="206"/>
      <c r="G30" s="206"/>
      <c r="H30" s="207"/>
      <c r="I30" s="217"/>
      <c r="J30" s="217"/>
      <c r="K30" s="217"/>
      <c r="L30" s="254" t="s">
        <v>176</v>
      </c>
      <c r="M30" s="211" t="s">
        <v>94</v>
      </c>
      <c r="N30" s="212"/>
      <c r="O30" s="212"/>
      <c r="P30" s="212"/>
      <c r="Q30" s="213"/>
      <c r="R30" s="230" t="s">
        <v>95</v>
      </c>
      <c r="S30" s="230"/>
      <c r="T30" s="230"/>
      <c r="U30" s="230"/>
      <c r="V30" s="229"/>
      <c r="W30" s="229"/>
      <c r="X30" s="18" t="s">
        <v>176</v>
      </c>
      <c r="AB30" s="19" t="str">
        <f>IF(I30="","←延床面積を入力してください。",IF(AND(I29="併用住宅",V30=""),"←面積を入力してください。",""))</f>
        <v>←延床面積を入力してください。</v>
      </c>
    </row>
    <row r="31" spans="1:60" x14ac:dyDescent="0.2">
      <c r="D31" s="208"/>
      <c r="E31" s="209"/>
      <c r="F31" s="209"/>
      <c r="G31" s="209"/>
      <c r="H31" s="210"/>
      <c r="I31" s="218"/>
      <c r="J31" s="218"/>
      <c r="K31" s="218"/>
      <c r="L31" s="255"/>
      <c r="M31" s="214"/>
      <c r="N31" s="215"/>
      <c r="O31" s="215"/>
      <c r="P31" s="215"/>
      <c r="Q31" s="216"/>
      <c r="R31" s="231" t="s">
        <v>96</v>
      </c>
      <c r="S31" s="231"/>
      <c r="T31" s="231"/>
      <c r="U31" s="231"/>
      <c r="V31" s="185"/>
      <c r="W31" s="185"/>
      <c r="X31" s="21" t="s">
        <v>176</v>
      </c>
      <c r="AB31" s="19" t="str">
        <f>IF(AND(I29="併用住宅",V31=""),"←面積を入力してください。","")</f>
        <v/>
      </c>
    </row>
    <row r="32" spans="1:60" x14ac:dyDescent="0.2">
      <c r="D32" s="205" t="s">
        <v>37</v>
      </c>
      <c r="E32" s="206"/>
      <c r="F32" s="206"/>
      <c r="G32" s="206"/>
      <c r="H32" s="207"/>
      <c r="I32" s="249"/>
      <c r="J32" s="250"/>
      <c r="K32" s="250"/>
      <c r="L32" s="250"/>
      <c r="M32" s="250"/>
      <c r="N32" s="250"/>
      <c r="O32" s="22" t="s">
        <v>36</v>
      </c>
      <c r="P32" s="52"/>
      <c r="Q32" s="52"/>
      <c r="R32" s="53"/>
      <c r="S32" s="258" t="s">
        <v>135</v>
      </c>
      <c r="T32" s="258"/>
      <c r="U32" s="258"/>
      <c r="V32" s="259"/>
      <c r="W32" s="259"/>
      <c r="X32" s="23" t="s">
        <v>136</v>
      </c>
      <c r="AB32" s="5" t="str">
        <f>IF(I32="","←直接記入してください",IF(V32="","←階数を選択してください。",""))</f>
        <v>←直接記入してください</v>
      </c>
    </row>
    <row r="33" spans="2:28" x14ac:dyDescent="0.2">
      <c r="D33" s="11"/>
      <c r="E33" s="20"/>
      <c r="F33" s="20"/>
      <c r="G33" s="20"/>
      <c r="H33" s="12"/>
      <c r="I33" s="240" t="s">
        <v>105</v>
      </c>
      <c r="J33" s="241"/>
      <c r="K33" s="241"/>
      <c r="L33" s="121"/>
      <c r="M33" s="24" t="s">
        <v>32</v>
      </c>
      <c r="N33" s="24"/>
      <c r="O33" s="25" t="s">
        <v>34</v>
      </c>
      <c r="P33" s="20"/>
      <c r="Q33" s="121"/>
      <c r="R33" s="24" t="s">
        <v>32</v>
      </c>
      <c r="S33" s="24"/>
      <c r="T33" s="26" t="s">
        <v>35</v>
      </c>
      <c r="U33" s="24"/>
      <c r="V33" s="121"/>
      <c r="W33" s="24" t="s">
        <v>69</v>
      </c>
      <c r="X33" s="27"/>
      <c r="AB33" s="5" t="str">
        <f>IF(OR(L33="",Q33="",V33=""),"←直接記入してください","")</f>
        <v>←直接記入してください</v>
      </c>
    </row>
    <row r="34" spans="2:28" x14ac:dyDescent="0.2">
      <c r="D34" s="219" t="s">
        <v>33</v>
      </c>
      <c r="E34" s="219"/>
      <c r="F34" s="219"/>
      <c r="G34" s="219"/>
      <c r="H34" s="219"/>
      <c r="I34" s="228"/>
      <c r="J34" s="228"/>
      <c r="K34" s="228"/>
      <c r="L34" s="228"/>
      <c r="M34" s="228"/>
      <c r="N34" s="228"/>
      <c r="O34" s="228"/>
      <c r="P34" s="228"/>
      <c r="Q34" s="228"/>
      <c r="R34" s="228"/>
      <c r="S34" s="228"/>
      <c r="T34" s="228"/>
      <c r="U34" s="228"/>
      <c r="V34" s="228"/>
      <c r="W34" s="228"/>
      <c r="X34" s="228"/>
      <c r="AB34" s="5" t="str">
        <f>IF(I34="","←リストから選択してください（在来軸組工法、伝統構法、その他）","")</f>
        <v>←リストから選択してください（在来軸組工法、伝統構法、その他）</v>
      </c>
    </row>
    <row r="35" spans="2:28" x14ac:dyDescent="0.2">
      <c r="D35" s="205" t="s">
        <v>2</v>
      </c>
      <c r="E35" s="206"/>
      <c r="F35" s="206"/>
      <c r="G35" s="206"/>
      <c r="H35" s="207"/>
      <c r="I35" s="256" t="s">
        <v>173</v>
      </c>
      <c r="J35" s="257"/>
      <c r="K35" s="257"/>
      <c r="L35" s="257"/>
      <c r="M35" s="257"/>
      <c r="N35" s="242"/>
      <c r="O35" s="242"/>
      <c r="P35" s="242"/>
      <c r="Q35" s="242"/>
      <c r="R35" s="50" t="s">
        <v>8</v>
      </c>
      <c r="S35" s="253"/>
      <c r="T35" s="253"/>
      <c r="U35" s="50" t="s">
        <v>29</v>
      </c>
      <c r="V35" s="253"/>
      <c r="W35" s="253"/>
      <c r="X35" s="51" t="s">
        <v>7</v>
      </c>
      <c r="AB35" s="5" t="str">
        <f>IF(OR(N35="",S35="",V35=""),"←リストから選択してください（和暦年月日）","")</f>
        <v>←リストから選択してください（和暦年月日）</v>
      </c>
    </row>
    <row r="36" spans="2:28" x14ac:dyDescent="0.2">
      <c r="D36" s="208"/>
      <c r="E36" s="209"/>
      <c r="F36" s="209"/>
      <c r="G36" s="209"/>
      <c r="H36" s="210"/>
      <c r="I36" s="246" t="s">
        <v>174</v>
      </c>
      <c r="J36" s="247"/>
      <c r="K36" s="247"/>
      <c r="L36" s="247"/>
      <c r="M36" s="247"/>
      <c r="N36" s="260"/>
      <c r="O36" s="260"/>
      <c r="P36" s="260"/>
      <c r="Q36" s="260"/>
      <c r="R36" s="24" t="s">
        <v>8</v>
      </c>
      <c r="S36" s="248"/>
      <c r="T36" s="248"/>
      <c r="U36" s="24" t="s">
        <v>29</v>
      </c>
      <c r="V36" s="248"/>
      <c r="W36" s="248"/>
      <c r="X36" s="27" t="s">
        <v>7</v>
      </c>
      <c r="AB36" s="5" t="str">
        <f>IF(OR(N36="",S36="",V36=""),"←リストから選択してください（和暦年月日）","")</f>
        <v>←リストから選択してください（和暦年月日）</v>
      </c>
    </row>
    <row r="37" spans="2:28" ht="5.5" customHeight="1" x14ac:dyDescent="0.2">
      <c r="AA37" s="15"/>
    </row>
    <row r="38" spans="2:28" x14ac:dyDescent="0.2">
      <c r="B38" s="120"/>
      <c r="C38" s="1" t="s">
        <v>163</v>
      </c>
    </row>
    <row r="39" spans="2:28" x14ac:dyDescent="0.2">
      <c r="D39" s="163" t="s">
        <v>3</v>
      </c>
      <c r="E39" s="164"/>
      <c r="F39" s="164"/>
      <c r="G39" s="164"/>
      <c r="H39" s="165"/>
      <c r="I39" s="160"/>
      <c r="J39" s="161"/>
      <c r="K39" s="161"/>
      <c r="L39" s="161"/>
      <c r="M39" s="161"/>
      <c r="N39" s="161"/>
      <c r="O39" s="161"/>
      <c r="P39" s="161"/>
      <c r="Q39" s="161"/>
      <c r="R39" s="161"/>
      <c r="S39" s="161"/>
      <c r="T39" s="161"/>
      <c r="U39" s="161"/>
      <c r="V39" s="161"/>
      <c r="W39" s="161"/>
      <c r="X39" s="162"/>
      <c r="AB39" s="5" t="str">
        <f>IF(I39="","←直接記入してください","")</f>
        <v>←直接記入してください</v>
      </c>
    </row>
    <row r="40" spans="2:28" x14ac:dyDescent="0.2">
      <c r="D40" s="163" t="s">
        <v>4</v>
      </c>
      <c r="E40" s="164"/>
      <c r="F40" s="164"/>
      <c r="G40" s="164"/>
      <c r="H40" s="165"/>
      <c r="I40" s="157"/>
      <c r="J40" s="158"/>
      <c r="K40" s="158"/>
      <c r="L40" s="158"/>
      <c r="M40" s="158"/>
      <c r="N40" s="158"/>
      <c r="O40" s="158"/>
      <c r="P40" s="158"/>
      <c r="Q40" s="158"/>
      <c r="R40" s="158"/>
      <c r="S40" s="158"/>
      <c r="T40" s="158"/>
      <c r="U40" s="158"/>
      <c r="V40" s="158"/>
      <c r="W40" s="158"/>
      <c r="X40" s="159"/>
      <c r="AB40" s="5" t="str">
        <f>IF(I40="","←直接記入してください","")</f>
        <v>←直接記入してください</v>
      </c>
    </row>
    <row r="41" spans="2:28" x14ac:dyDescent="0.2">
      <c r="D41" s="163" t="s">
        <v>30</v>
      </c>
      <c r="E41" s="164"/>
      <c r="F41" s="164"/>
      <c r="G41" s="164"/>
      <c r="H41" s="165"/>
      <c r="I41" s="178"/>
      <c r="J41" s="179"/>
      <c r="K41" s="179"/>
      <c r="L41" s="179"/>
      <c r="M41" s="179"/>
      <c r="N41" s="179"/>
      <c r="O41" s="179"/>
      <c r="P41" s="179"/>
      <c r="Q41" s="179"/>
      <c r="R41" s="179"/>
      <c r="S41" s="179"/>
      <c r="T41" s="179"/>
      <c r="U41" s="179"/>
      <c r="V41" s="179"/>
      <c r="W41" s="179"/>
      <c r="X41" s="180"/>
      <c r="AB41" s="5" t="str">
        <f>IF(I41="","←直接記入してください(0857-00-000等）","")</f>
        <v>←直接記入してください(0857-00-000等）</v>
      </c>
    </row>
    <row r="42" spans="2:28" ht="5.5" customHeight="1" x14ac:dyDescent="0.2"/>
    <row r="43" spans="2:28" x14ac:dyDescent="0.2">
      <c r="B43" s="125"/>
      <c r="C43" s="41" t="s">
        <v>162</v>
      </c>
      <c r="D43" s="41"/>
      <c r="E43" s="41"/>
      <c r="F43" s="41"/>
      <c r="G43" s="41"/>
      <c r="H43" s="41"/>
      <c r="I43" s="41"/>
      <c r="J43" s="41"/>
      <c r="K43" s="41"/>
      <c r="L43" s="41"/>
      <c r="M43" s="41"/>
      <c r="N43" s="41"/>
      <c r="O43" s="41"/>
      <c r="P43" s="41"/>
      <c r="Q43" s="41"/>
      <c r="R43" s="41"/>
      <c r="S43" s="41"/>
      <c r="T43" s="41"/>
      <c r="U43" s="41"/>
      <c r="V43" s="41"/>
      <c r="W43" s="41"/>
      <c r="X43" s="41"/>
      <c r="Y43" s="41"/>
      <c r="Z43" s="41"/>
    </row>
    <row r="44" spans="2:28" x14ac:dyDescent="0.2">
      <c r="B44" s="126"/>
      <c r="C44" s="41"/>
      <c r="D44" s="145" t="s">
        <v>38</v>
      </c>
      <c r="E44" s="146"/>
      <c r="F44" s="146"/>
      <c r="G44" s="146"/>
      <c r="H44" s="147"/>
      <c r="I44" s="202"/>
      <c r="J44" s="203"/>
      <c r="K44" s="203"/>
      <c r="L44" s="203"/>
      <c r="M44" s="203"/>
      <c r="N44" s="204"/>
      <c r="O44" s="41"/>
      <c r="P44" s="41"/>
      <c r="Q44" s="41"/>
      <c r="R44" s="41"/>
      <c r="S44" s="41"/>
      <c r="T44" s="41"/>
      <c r="U44" s="41"/>
      <c r="V44" s="41"/>
      <c r="W44" s="41"/>
      <c r="X44" s="41"/>
      <c r="Y44" s="127"/>
      <c r="Z44" s="41"/>
      <c r="AB44" s="5" t="str">
        <f>IF(I44="","←リストから選択してください（要・不要）","")</f>
        <v>←リストから選択してください（要・不要）</v>
      </c>
    </row>
    <row r="45" spans="2:28" x14ac:dyDescent="0.2">
      <c r="B45" s="126"/>
      <c r="C45" s="41"/>
      <c r="D45" s="287" t="s">
        <v>247</v>
      </c>
      <c r="E45" s="288"/>
      <c r="F45" s="288"/>
      <c r="G45" s="288"/>
      <c r="H45" s="288"/>
      <c r="I45" s="288"/>
      <c r="J45" s="288"/>
      <c r="K45" s="288"/>
      <c r="L45" s="288"/>
      <c r="M45" s="288"/>
      <c r="N45" s="289"/>
      <c r="O45" s="154"/>
      <c r="P45" s="154"/>
      <c r="Q45" s="154"/>
      <c r="R45" s="128" t="s">
        <v>8</v>
      </c>
      <c r="S45" s="284"/>
      <c r="T45" s="284"/>
      <c r="U45" s="128" t="s">
        <v>29</v>
      </c>
      <c r="V45" s="284"/>
      <c r="W45" s="284"/>
      <c r="X45" s="129" t="s">
        <v>7</v>
      </c>
      <c r="Y45" s="127"/>
      <c r="Z45" s="41"/>
      <c r="AB45" s="5" t="str">
        <f>IF(OR(O45="",S45="",V45=""),"←リストから選択してください（和暦年月日）","")</f>
        <v>←リストから選択してください（和暦年月日）</v>
      </c>
    </row>
    <row r="46" spans="2:28" ht="5.5" customHeight="1" x14ac:dyDescent="0.2">
      <c r="B46" s="41"/>
      <c r="C46" s="41"/>
      <c r="D46" s="130" t="str">
        <f>IF(I44="要","添付書類として、各階平面図、配置図を提出してください。",IF(I44="不要","添付書類として、各階平面図、配置図を提出してください。",""))</f>
        <v/>
      </c>
      <c r="E46" s="41"/>
      <c r="F46" s="41"/>
      <c r="G46" s="41"/>
      <c r="H46" s="41"/>
      <c r="I46" s="41"/>
      <c r="J46" s="41"/>
      <c r="K46" s="41"/>
      <c r="L46" s="41"/>
      <c r="M46" s="41"/>
      <c r="N46" s="41"/>
      <c r="O46" s="41"/>
      <c r="P46" s="41"/>
      <c r="Q46" s="41"/>
      <c r="R46" s="41"/>
      <c r="S46" s="41"/>
      <c r="T46" s="41"/>
      <c r="U46" s="41"/>
      <c r="V46" s="41"/>
      <c r="W46" s="41"/>
      <c r="X46" s="41"/>
      <c r="Y46" s="41"/>
      <c r="Z46" s="41"/>
    </row>
    <row r="47" spans="2:28" ht="5.5" customHeight="1" x14ac:dyDescent="0.2">
      <c r="E47" s="16"/>
    </row>
    <row r="48" spans="2:28" x14ac:dyDescent="0.2">
      <c r="B48" s="120"/>
      <c r="C48" s="1" t="s">
        <v>161</v>
      </c>
    </row>
    <row r="49" spans="1:28" ht="5.5" customHeight="1" x14ac:dyDescent="0.2"/>
    <row r="50" spans="1:28" x14ac:dyDescent="0.2">
      <c r="B50" s="120"/>
      <c r="C50" s="1" t="s">
        <v>276</v>
      </c>
    </row>
    <row r="51" spans="1:28" x14ac:dyDescent="0.2">
      <c r="B51" s="126"/>
      <c r="C51" s="1" t="str">
        <f>IF(【様式第６号】事業計画書兼チェックシート!B50="✔","⇒本申請とは別に『とっとり未来型省エネ住宅補助金』の申請が必要です。","")</f>
        <v/>
      </c>
    </row>
    <row r="52" spans="1:28" ht="5.5" customHeight="1" x14ac:dyDescent="0.2"/>
    <row r="53" spans="1:28" ht="13.5" customHeight="1" x14ac:dyDescent="0.2">
      <c r="B53" s="120"/>
      <c r="C53" s="41" t="s">
        <v>277</v>
      </c>
      <c r="D53" s="130"/>
      <c r="E53" s="41"/>
      <c r="F53" s="41"/>
      <c r="G53" s="41"/>
      <c r="H53" s="41"/>
      <c r="I53" s="41"/>
      <c r="J53" s="41"/>
      <c r="K53" s="41"/>
      <c r="L53" s="41"/>
      <c r="M53" s="41"/>
      <c r="N53" s="41"/>
      <c r="O53" s="41"/>
      <c r="P53" s="41"/>
      <c r="Q53" s="41"/>
      <c r="R53" s="41"/>
      <c r="S53" s="41"/>
      <c r="T53" s="41"/>
      <c r="U53" s="41"/>
      <c r="V53" s="41"/>
      <c r="W53" s="41"/>
      <c r="X53" s="41"/>
      <c r="Y53" s="41"/>
      <c r="Z53" s="41"/>
    </row>
    <row r="54" spans="1:28" ht="7.5" customHeight="1" x14ac:dyDescent="0.2">
      <c r="B54" s="126"/>
      <c r="C54" s="41"/>
      <c r="D54" s="130"/>
      <c r="E54" s="41"/>
      <c r="F54" s="41"/>
      <c r="G54" s="41"/>
      <c r="H54" s="41"/>
      <c r="I54" s="41"/>
      <c r="J54" s="41"/>
      <c r="K54" s="41"/>
      <c r="L54" s="41"/>
      <c r="M54" s="41"/>
      <c r="N54" s="41"/>
      <c r="O54" s="41"/>
      <c r="P54" s="41"/>
      <c r="Q54" s="41"/>
      <c r="R54" s="41"/>
      <c r="S54" s="41"/>
      <c r="T54" s="41"/>
      <c r="U54" s="41"/>
      <c r="V54" s="41"/>
      <c r="W54" s="41"/>
      <c r="X54" s="41"/>
      <c r="Y54" s="41"/>
      <c r="Z54" s="41"/>
    </row>
    <row r="55" spans="1:28" x14ac:dyDescent="0.2">
      <c r="B55" s="120"/>
      <c r="C55" s="1" t="s">
        <v>267</v>
      </c>
    </row>
    <row r="56" spans="1:28" ht="27" customHeight="1" x14ac:dyDescent="0.2">
      <c r="D56" s="148" t="s">
        <v>51</v>
      </c>
      <c r="E56" s="149"/>
      <c r="F56" s="149"/>
      <c r="G56" s="149"/>
      <c r="H56" s="150"/>
      <c r="I56" s="187"/>
      <c r="J56" s="188"/>
      <c r="K56" s="188"/>
      <c r="L56" s="188"/>
      <c r="M56" s="188"/>
      <c r="N56" s="189"/>
      <c r="P56" s="283" t="s">
        <v>78</v>
      </c>
      <c r="Q56" s="283"/>
      <c r="R56" s="283"/>
      <c r="S56" s="283"/>
      <c r="T56" s="283"/>
      <c r="U56" s="283"/>
      <c r="V56" s="283"/>
      <c r="W56" s="283"/>
      <c r="X56" s="283"/>
      <c r="Y56" s="283"/>
      <c r="Z56" s="283"/>
      <c r="AA56" s="283"/>
      <c r="AB56" s="5" t="str">
        <f>IF(I56="","←リストから選択してください（有・無）","")</f>
        <v>←リストから選択してください（有・無）</v>
      </c>
    </row>
    <row r="57" spans="1:28" ht="10.5" customHeight="1" x14ac:dyDescent="0.2">
      <c r="D57" s="155"/>
      <c r="E57" s="155"/>
      <c r="F57" s="155"/>
      <c r="G57" s="155"/>
      <c r="H57" s="155"/>
      <c r="I57" s="156"/>
      <c r="J57" s="156"/>
      <c r="K57" s="156"/>
      <c r="L57" s="156"/>
      <c r="M57" s="156"/>
      <c r="N57" s="156"/>
      <c r="O57" s="156"/>
      <c r="P57" s="156"/>
      <c r="Q57" s="156"/>
      <c r="R57" s="156"/>
      <c r="S57" s="156"/>
      <c r="T57" s="156"/>
      <c r="U57" s="156"/>
      <c r="V57" s="156"/>
      <c r="W57" s="156"/>
      <c r="X57" s="156"/>
      <c r="Y57" s="28" t="str">
        <f>IF(AND($I$34="その他",I57=""),"←工法を直接入力してください","")</f>
        <v/>
      </c>
    </row>
    <row r="58" spans="1:28" x14ac:dyDescent="0.2">
      <c r="B58" s="120"/>
      <c r="C58" s="1" t="s">
        <v>261</v>
      </c>
      <c r="E58" s="16"/>
      <c r="P58" s="30"/>
    </row>
    <row r="59" spans="1:28" ht="8.25" customHeight="1" x14ac:dyDescent="0.2">
      <c r="D59" s="133" t="str">
        <f>IF(B58="","",IF(B58="✔","＜実績報告時の提出書類&gt;変更後の各階平面図、配置図",""))</f>
        <v/>
      </c>
      <c r="E59" s="16"/>
      <c r="P59" s="30"/>
    </row>
    <row r="60" spans="1:28" x14ac:dyDescent="0.2">
      <c r="A60" s="1" t="s">
        <v>43</v>
      </c>
    </row>
    <row r="61" spans="1:28" x14ac:dyDescent="0.2">
      <c r="B61" s="120"/>
      <c r="C61" s="1" t="s">
        <v>177</v>
      </c>
    </row>
    <row r="62" spans="1:28" ht="12" customHeight="1" x14ac:dyDescent="0.2"/>
    <row r="63" spans="1:28" x14ac:dyDescent="0.2">
      <c r="B63" s="120"/>
      <c r="C63" s="1" t="s">
        <v>131</v>
      </c>
    </row>
    <row r="64" spans="1:28" x14ac:dyDescent="0.2">
      <c r="D64" s="163" t="s">
        <v>108</v>
      </c>
      <c r="E64" s="164"/>
      <c r="F64" s="164"/>
      <c r="G64" s="164"/>
      <c r="H64" s="165"/>
      <c r="I64" s="202"/>
      <c r="J64" s="203"/>
      <c r="K64" s="203"/>
      <c r="L64" s="203"/>
      <c r="M64" s="203"/>
      <c r="N64" s="203"/>
      <c r="O64" s="203"/>
      <c r="P64" s="203"/>
      <c r="Q64" s="203"/>
      <c r="R64" s="203"/>
      <c r="S64" s="203"/>
      <c r="T64" s="203"/>
      <c r="U64" s="203"/>
      <c r="V64" s="203"/>
      <c r="W64" s="203"/>
      <c r="X64" s="204"/>
      <c r="AB64" s="5" t="str">
        <f>IF(AND(B63="✔",I64=""),"←直接入力してください","")</f>
        <v/>
      </c>
    </row>
    <row r="65" spans="1:39" x14ac:dyDescent="0.2">
      <c r="D65" s="54" t="s">
        <v>213</v>
      </c>
      <c r="E65" s="49"/>
      <c r="F65" s="49"/>
      <c r="G65" s="49"/>
      <c r="H65" s="49"/>
      <c r="I65" s="49"/>
      <c r="J65" s="49"/>
      <c r="K65" s="49"/>
      <c r="L65" s="49"/>
      <c r="M65" s="49"/>
      <c r="N65" s="49"/>
      <c r="O65" s="49"/>
      <c r="P65" s="49"/>
      <c r="Q65" s="49"/>
      <c r="R65" s="49"/>
      <c r="S65" s="49"/>
      <c r="T65" s="49"/>
      <c r="U65" s="49"/>
      <c r="V65" s="49"/>
      <c r="W65" s="49"/>
      <c r="X65" s="49"/>
      <c r="Y65" s="49"/>
      <c r="AB65" s="5"/>
    </row>
    <row r="66" spans="1:39" x14ac:dyDescent="0.2">
      <c r="F66" s="69"/>
      <c r="K66" s="56" t="s">
        <v>203</v>
      </c>
    </row>
    <row r="67" spans="1:39" x14ac:dyDescent="0.2">
      <c r="B67" s="120"/>
      <c r="C67" s="1" t="s">
        <v>132</v>
      </c>
    </row>
    <row r="68" spans="1:39" x14ac:dyDescent="0.2">
      <c r="B68" s="243" t="str">
        <f>IF(AND(B63="✔",B67="✔"),"「プレカットを行う場合は、県内のプレカット工場で加工すること。」と「プレカットを一切使用しない。」のどちらかを✔してください。","")</f>
        <v/>
      </c>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4" t="str">
        <f>IF(B68="","","×")</f>
        <v/>
      </c>
    </row>
    <row r="69" spans="1:39" x14ac:dyDescent="0.2">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row>
    <row r="70" spans="1:39" x14ac:dyDescent="0.2">
      <c r="AA70" s="40" t="s">
        <v>92</v>
      </c>
    </row>
    <row r="71" spans="1:39" x14ac:dyDescent="0.2">
      <c r="Q71" s="1" t="s">
        <v>202</v>
      </c>
      <c r="T71" s="31"/>
    </row>
    <row r="72" spans="1:39" ht="18" customHeight="1" x14ac:dyDescent="0.2">
      <c r="D72" s="163" t="s">
        <v>60</v>
      </c>
      <c r="E72" s="164"/>
      <c r="F72" s="164"/>
      <c r="G72" s="164"/>
      <c r="H72" s="164"/>
      <c r="I72" s="164"/>
      <c r="J72" s="164"/>
      <c r="K72" s="164"/>
      <c r="L72" s="164"/>
      <c r="M72" s="164"/>
      <c r="N72" s="164"/>
      <c r="O72" s="164"/>
      <c r="P72" s="165"/>
      <c r="Q72" s="163" t="s">
        <v>59</v>
      </c>
      <c r="R72" s="164"/>
      <c r="S72" s="164"/>
      <c r="T72" s="165"/>
      <c r="U72" s="290" t="str">
        <f>IF(I29="併用住宅","併用住宅の場合、住宅部分の使用量","")</f>
        <v/>
      </c>
      <c r="V72" s="290"/>
      <c r="W72" s="290"/>
      <c r="X72" s="290"/>
      <c r="Y72" s="226" t="s">
        <v>117</v>
      </c>
      <c r="Z72" s="226"/>
      <c r="AA72" s="226"/>
    </row>
    <row r="73" spans="1:39" ht="18" customHeight="1" x14ac:dyDescent="0.2">
      <c r="D73" s="151" t="s">
        <v>118</v>
      </c>
      <c r="E73" s="152"/>
      <c r="F73" s="152"/>
      <c r="G73" s="152"/>
      <c r="H73" s="152"/>
      <c r="I73" s="152"/>
      <c r="J73" s="152"/>
      <c r="K73" s="152"/>
      <c r="L73" s="152"/>
      <c r="M73" s="152"/>
      <c r="N73" s="152"/>
      <c r="O73" s="152"/>
      <c r="P73" s="153"/>
      <c r="Q73" s="166"/>
      <c r="R73" s="167"/>
      <c r="S73" s="167"/>
      <c r="T73" s="168"/>
      <c r="U73" s="290"/>
      <c r="V73" s="290"/>
      <c r="W73" s="290"/>
      <c r="X73" s="290"/>
      <c r="Y73" s="291"/>
      <c r="Z73" s="291"/>
      <c r="AA73" s="291"/>
      <c r="AE73" s="1"/>
      <c r="AF73" s="1"/>
      <c r="AG73" s="1"/>
      <c r="AH73" s="32" t="s">
        <v>66</v>
      </c>
      <c r="AI73" s="33">
        <v>10</v>
      </c>
      <c r="AJ73" s="33">
        <v>15</v>
      </c>
      <c r="AK73" s="33">
        <v>20</v>
      </c>
      <c r="AL73" s="33">
        <v>25</v>
      </c>
      <c r="AM73" s="33"/>
    </row>
    <row r="74" spans="1:39" ht="18" customHeight="1" x14ac:dyDescent="0.2">
      <c r="D74" s="34"/>
      <c r="E74" s="171" t="s">
        <v>169</v>
      </c>
      <c r="F74" s="172"/>
      <c r="G74" s="172"/>
      <c r="H74" s="172"/>
      <c r="I74" s="172"/>
      <c r="J74" s="172"/>
      <c r="K74" s="172"/>
      <c r="L74" s="172"/>
      <c r="M74" s="172"/>
      <c r="N74" s="172"/>
      <c r="O74" s="172"/>
      <c r="P74" s="173"/>
      <c r="Q74" s="166"/>
      <c r="R74" s="167"/>
      <c r="S74" s="167"/>
      <c r="T74" s="168"/>
      <c r="U74" s="176"/>
      <c r="V74" s="170"/>
      <c r="W74" s="170"/>
      <c r="X74" s="177"/>
      <c r="Y74" s="143" t="str">
        <f>IF(OR(I29="",Q73=""),"",(IF(I29="専用住宅",IF(Q74&gt;=AL73,AL74,IF(Q74&gt;=AK73,AK74,IF(Q74&gt;=AJ73,AJ74,IF(Q74&gt;=AI73,AI74,"")))),IF(I29="併用住宅",IF(U74&gt;=AL73,AL74,IF(U74&gt;=AK73,AK74,IF(U74&gt;=AJ73,AJ74,IF(U74&gt;=AI73,AI74,""))))))))</f>
        <v/>
      </c>
      <c r="Z74" s="144"/>
      <c r="AA74" s="35" t="s">
        <v>68</v>
      </c>
      <c r="AE74" s="1"/>
      <c r="AF74" s="1"/>
      <c r="AG74" s="1"/>
      <c r="AH74" s="32" t="s">
        <v>65</v>
      </c>
      <c r="AI74" s="33">
        <v>15</v>
      </c>
      <c r="AJ74" s="33">
        <v>15</v>
      </c>
      <c r="AK74" s="33">
        <v>15</v>
      </c>
      <c r="AL74" s="33">
        <v>15</v>
      </c>
      <c r="AM74" s="33"/>
    </row>
    <row r="75" spans="1:39" ht="18" customHeight="1" x14ac:dyDescent="0.2">
      <c r="D75" s="34"/>
      <c r="E75" s="36"/>
      <c r="F75" s="151" t="s">
        <v>167</v>
      </c>
      <c r="G75" s="174"/>
      <c r="H75" s="174"/>
      <c r="I75" s="174"/>
      <c r="J75" s="174"/>
      <c r="K75" s="174"/>
      <c r="L75" s="174"/>
      <c r="M75" s="174"/>
      <c r="N75" s="174"/>
      <c r="O75" s="174"/>
      <c r="P75" s="175"/>
      <c r="Q75" s="166"/>
      <c r="R75" s="167"/>
      <c r="S75" s="167"/>
      <c r="T75" s="168"/>
      <c r="U75" s="170"/>
      <c r="V75" s="170"/>
      <c r="W75" s="170"/>
      <c r="X75" s="170"/>
      <c r="Y75" s="143" t="str">
        <f>IF(I29="","",IF(I29="専用住宅",IF(OR(Q75="",Q75=0),"",INT(IF(Q75&gt;=25,MIN(25,Q75),IF(Q75&gt;=20,MIN(20,Q75),IF(Q75&gt;=15,MIN(15,Q75),IF(Q75&lt;15,MIN(10,Q75),0)))))),IF(I29="併用住宅",IF(OR(U75="",U75=0),"",INT(IF(U75&gt;=25,MIN(25,U75),IF(U75&gt;=20,MIN(20,U75),IF(U75&gt;=15,MIN(15,U75),IF(U75&lt;15,MIN(10,U75),0)))))))))</f>
        <v/>
      </c>
      <c r="Z75" s="144"/>
      <c r="AA75" s="35" t="s">
        <v>68</v>
      </c>
      <c r="AE75" s="1"/>
      <c r="AF75" s="1"/>
      <c r="AG75" s="1"/>
      <c r="AH75" s="32" t="s">
        <v>67</v>
      </c>
      <c r="AI75" s="33">
        <v>10</v>
      </c>
      <c r="AJ75" s="33">
        <v>15</v>
      </c>
      <c r="AK75" s="33">
        <v>20</v>
      </c>
      <c r="AL75" s="33">
        <v>25</v>
      </c>
      <c r="AM75" s="33"/>
    </row>
    <row r="76" spans="1:39" ht="18" customHeight="1" x14ac:dyDescent="0.2">
      <c r="D76" s="34"/>
      <c r="E76" s="36"/>
      <c r="F76" s="37"/>
      <c r="G76" s="169" t="s">
        <v>104</v>
      </c>
      <c r="H76" s="169"/>
      <c r="I76" s="169"/>
      <c r="J76" s="169"/>
      <c r="K76" s="169"/>
      <c r="L76" s="169"/>
      <c r="M76" s="169"/>
      <c r="N76" s="169"/>
      <c r="O76" s="169"/>
      <c r="P76" s="169"/>
      <c r="Q76" s="166"/>
      <c r="R76" s="167"/>
      <c r="S76" s="167"/>
      <c r="T76" s="168"/>
      <c r="U76" s="170"/>
      <c r="V76" s="170"/>
      <c r="W76" s="170"/>
      <c r="X76" s="170"/>
      <c r="Y76" s="143" t="str">
        <f>IF(I29="","",IF(I29="専用住宅",IF(OR(Q76="",Q76=0),"",IF(Q76&gt;=1,MIN(20,INT(Q76)*2))),IF(I29="併用住宅",IF(OR(U76="",U76=0),"",IF(U76&gt;=1,MIN(20,INT(U76)*2))))))</f>
        <v/>
      </c>
      <c r="Z76" s="144"/>
      <c r="AA76" s="35" t="s">
        <v>0</v>
      </c>
      <c r="AE76" s="1"/>
      <c r="AF76" s="1"/>
      <c r="AG76" s="1"/>
      <c r="AH76" s="32"/>
      <c r="AI76" s="33"/>
      <c r="AJ76" s="33"/>
      <c r="AK76" s="33"/>
      <c r="AL76" s="33"/>
      <c r="AM76" s="33"/>
    </row>
    <row r="77" spans="1:39" ht="18" customHeight="1" x14ac:dyDescent="0.2">
      <c r="D77" s="34"/>
      <c r="E77" s="36"/>
      <c r="F77" s="196" t="s">
        <v>119</v>
      </c>
      <c r="G77" s="197"/>
      <c r="H77" s="197"/>
      <c r="I77" s="197"/>
      <c r="J77" s="197"/>
      <c r="K77" s="197"/>
      <c r="L77" s="197"/>
      <c r="M77" s="197"/>
      <c r="N77" s="197"/>
      <c r="O77" s="197"/>
      <c r="P77" s="198"/>
      <c r="Q77" s="166"/>
      <c r="R77" s="167"/>
      <c r="S77" s="167"/>
      <c r="T77" s="168"/>
      <c r="U77" s="170"/>
      <c r="V77" s="170"/>
      <c r="W77" s="170"/>
      <c r="X77" s="170"/>
      <c r="Y77" s="3"/>
      <c r="Z77" s="3"/>
      <c r="AE77" s="1"/>
      <c r="AF77" s="1"/>
      <c r="AG77" s="1"/>
      <c r="AH77" s="32"/>
      <c r="AI77" s="33"/>
      <c r="AJ77" s="33"/>
      <c r="AK77" s="33"/>
      <c r="AL77" s="33"/>
      <c r="AM77" s="33"/>
    </row>
    <row r="78" spans="1:39" ht="18" customHeight="1" x14ac:dyDescent="0.2">
      <c r="D78" s="11"/>
      <c r="E78" s="38"/>
      <c r="F78" s="199" t="s">
        <v>120</v>
      </c>
      <c r="G78" s="200"/>
      <c r="H78" s="200"/>
      <c r="I78" s="200"/>
      <c r="J78" s="200"/>
      <c r="K78" s="200"/>
      <c r="L78" s="200"/>
      <c r="M78" s="200"/>
      <c r="N78" s="200"/>
      <c r="O78" s="200"/>
      <c r="P78" s="201"/>
      <c r="Q78" s="193"/>
      <c r="R78" s="194"/>
      <c r="S78" s="194"/>
      <c r="T78" s="195"/>
      <c r="U78" s="192"/>
      <c r="V78" s="192"/>
      <c r="W78" s="192"/>
      <c r="X78" s="192"/>
      <c r="Y78" s="285" t="str">
        <f>IF(OR(I29="",AND(Q77="",Q78="")),"",MIN(IF(AND(I29="専用住宅",Q77&gt;=1),5,IF(AND(I29="併用住宅",U77&gt;=1),5,0))+IF(AND(I29="専用住宅",Q78&gt;=1),INT(Q78)*0.2,IF(AND(I29="併用住宅",U78&gt;=1),INT(U78)*0.2,0)),15))</f>
        <v/>
      </c>
      <c r="Z78" s="286"/>
      <c r="AA78" s="35" t="s">
        <v>68</v>
      </c>
      <c r="AE78" s="1"/>
      <c r="AF78" s="1"/>
      <c r="AG78" s="1"/>
      <c r="AH78" s="32"/>
      <c r="AI78" s="33"/>
      <c r="AJ78" s="33"/>
      <c r="AK78" s="33"/>
      <c r="AL78" s="33"/>
      <c r="AM78" s="33"/>
    </row>
    <row r="79" spans="1:39" ht="18" customHeight="1" x14ac:dyDescent="0.2">
      <c r="E79" s="16"/>
      <c r="X79" s="39" t="s">
        <v>91</v>
      </c>
      <c r="Y79" s="244" t="str">
        <f>IF(Y74="","",IF(AND(B19="✔",B22="✔",B38="✔",B43="✔",B48="✔",B55="✔",B61="✔",OR(B63="✔",B67="✔"),B68=""),SUM(Y74:Z78),0))</f>
        <v/>
      </c>
      <c r="Z79" s="245"/>
      <c r="AA79" s="35" t="s">
        <v>0</v>
      </c>
      <c r="AB79" s="5" t="str">
        <f>IF(AND(Y79=0),"←合計金額が算出されない場合は、前のページにチェック漏れ等がありますので御確認ください。","")</f>
        <v/>
      </c>
    </row>
    <row r="80" spans="1:39" x14ac:dyDescent="0.2">
      <c r="A80" s="16" t="s">
        <v>178</v>
      </c>
    </row>
    <row r="81" spans="1:27" x14ac:dyDescent="0.2">
      <c r="A81" s="16"/>
      <c r="B81" s="55" t="s">
        <v>137</v>
      </c>
    </row>
    <row r="82" spans="1:27" x14ac:dyDescent="0.2">
      <c r="A82" s="16" t="s">
        <v>200</v>
      </c>
    </row>
    <row r="83" spans="1:27" x14ac:dyDescent="0.2">
      <c r="A83" s="17" t="s">
        <v>201</v>
      </c>
    </row>
    <row r="84" spans="1:27" x14ac:dyDescent="0.2">
      <c r="A84" s="17" t="s">
        <v>179</v>
      </c>
    </row>
    <row r="85" spans="1:27" x14ac:dyDescent="0.2">
      <c r="A85" s="16"/>
      <c r="B85" s="55" t="s">
        <v>139</v>
      </c>
    </row>
    <row r="86" spans="1:27" x14ac:dyDescent="0.2">
      <c r="A86" s="16" t="s">
        <v>180</v>
      </c>
    </row>
    <row r="87" spans="1:27" x14ac:dyDescent="0.2">
      <c r="A87" s="16"/>
      <c r="B87" s="55" t="s">
        <v>204</v>
      </c>
    </row>
    <row r="88" spans="1:27" x14ac:dyDescent="0.2">
      <c r="A88" s="16" t="s">
        <v>181</v>
      </c>
    </row>
    <row r="89" spans="1:27" x14ac:dyDescent="0.2">
      <c r="A89" s="16"/>
      <c r="B89" s="55" t="s">
        <v>138</v>
      </c>
    </row>
    <row r="90" spans="1:27" x14ac:dyDescent="0.2">
      <c r="A90" s="16" t="s">
        <v>208</v>
      </c>
    </row>
    <row r="91" spans="1:27" x14ac:dyDescent="0.2">
      <c r="A91" s="16"/>
      <c r="B91" s="55" t="s">
        <v>165</v>
      </c>
    </row>
    <row r="92" spans="1:27" x14ac:dyDescent="0.2">
      <c r="A92" s="16"/>
      <c r="B92" s="68" t="s">
        <v>199</v>
      </c>
    </row>
    <row r="93" spans="1:27" x14ac:dyDescent="0.2">
      <c r="A93" s="16" t="s">
        <v>106</v>
      </c>
    </row>
    <row r="94" spans="1:27" s="41" customFormat="1" ht="4.5" customHeight="1" x14ac:dyDescent="0.2"/>
    <row r="95" spans="1:27" x14ac:dyDescent="0.2">
      <c r="A95" s="1" t="s">
        <v>241</v>
      </c>
      <c r="Y95" s="226" t="s">
        <v>117</v>
      </c>
      <c r="Z95" s="226"/>
      <c r="AA95" s="226"/>
    </row>
    <row r="96" spans="1:27" ht="14.25" customHeight="1" x14ac:dyDescent="0.2">
      <c r="B96" s="1" t="s">
        <v>64</v>
      </c>
      <c r="G96" s="42"/>
      <c r="Y96" s="291"/>
      <c r="Z96" s="291"/>
      <c r="AA96" s="291"/>
    </row>
    <row r="97" spans="1:30" x14ac:dyDescent="0.2">
      <c r="B97" s="1" t="s">
        <v>269</v>
      </c>
      <c r="Y97" s="224" t="str">
        <f>IF(AND(Y79&lt;&gt;"",Y79&gt;=15,OR(B99="✔",P99="✔")),IF(B53="✔",0,10),"")</f>
        <v/>
      </c>
      <c r="Z97" s="225"/>
      <c r="AA97" s="35" t="s">
        <v>0</v>
      </c>
      <c r="AD97" s="4" t="s">
        <v>97</v>
      </c>
    </row>
    <row r="98" spans="1:30" ht="5" customHeight="1" x14ac:dyDescent="0.2">
      <c r="G98" s="42"/>
    </row>
    <row r="99" spans="1:30" x14ac:dyDescent="0.2">
      <c r="B99" s="120"/>
      <c r="C99" s="1" t="s">
        <v>62</v>
      </c>
      <c r="P99" s="120"/>
      <c r="Q99" s="1" t="s">
        <v>258</v>
      </c>
      <c r="AA99" s="1"/>
    </row>
    <row r="100" spans="1:30" ht="13.5" customHeight="1" x14ac:dyDescent="0.2">
      <c r="C100" s="1" t="s">
        <v>63</v>
      </c>
      <c r="Q100" s="282"/>
      <c r="R100" s="282"/>
      <c r="S100" s="282"/>
      <c r="T100" s="282"/>
      <c r="U100" s="282"/>
      <c r="V100" s="282"/>
      <c r="W100" s="282"/>
      <c r="X100" s="282"/>
      <c r="Y100" s="282"/>
      <c r="Z100" s="282"/>
      <c r="AA100" s="282"/>
    </row>
    <row r="101" spans="1:30" ht="6" customHeight="1" x14ac:dyDescent="0.2">
      <c r="Q101" s="282"/>
      <c r="R101" s="282"/>
      <c r="S101" s="282"/>
      <c r="T101" s="282"/>
      <c r="U101" s="282"/>
      <c r="V101" s="282"/>
      <c r="W101" s="282"/>
      <c r="X101" s="282"/>
      <c r="Y101" s="282"/>
      <c r="Z101" s="282"/>
      <c r="AA101" s="282"/>
    </row>
    <row r="102" spans="1:30" x14ac:dyDescent="0.2">
      <c r="C102" s="16" t="s">
        <v>57</v>
      </c>
      <c r="Q102" s="16" t="s">
        <v>57</v>
      </c>
      <c r="AA102" s="1"/>
    </row>
    <row r="103" spans="1:30" ht="16" customHeight="1" x14ac:dyDescent="0.2">
      <c r="C103" s="281" t="s">
        <v>61</v>
      </c>
      <c r="D103" s="282"/>
      <c r="E103" s="282"/>
      <c r="F103" s="282"/>
      <c r="G103" s="282"/>
      <c r="H103" s="282"/>
      <c r="I103" s="282"/>
      <c r="J103" s="282"/>
      <c r="K103" s="282"/>
      <c r="L103" s="282"/>
      <c r="M103" s="282"/>
      <c r="N103" s="282"/>
      <c r="Q103" s="281" t="s">
        <v>58</v>
      </c>
      <c r="R103" s="281"/>
      <c r="S103" s="281"/>
      <c r="T103" s="281"/>
      <c r="U103" s="281"/>
      <c r="V103" s="281"/>
      <c r="W103" s="281"/>
      <c r="X103" s="281"/>
      <c r="Y103" s="281"/>
      <c r="Z103" s="281"/>
      <c r="AA103" s="281"/>
    </row>
    <row r="104" spans="1:30" ht="6" customHeight="1" x14ac:dyDescent="0.2">
      <c r="C104" s="282"/>
      <c r="D104" s="282"/>
      <c r="E104" s="282"/>
      <c r="F104" s="282"/>
      <c r="G104" s="282"/>
      <c r="H104" s="282"/>
      <c r="I104" s="282"/>
      <c r="J104" s="282"/>
      <c r="K104" s="282"/>
      <c r="L104" s="282"/>
      <c r="M104" s="282"/>
      <c r="N104" s="282"/>
      <c r="Q104" s="281"/>
      <c r="R104" s="281"/>
      <c r="S104" s="281"/>
      <c r="T104" s="281"/>
      <c r="U104" s="281"/>
      <c r="V104" s="281"/>
      <c r="W104" s="281"/>
      <c r="X104" s="281"/>
      <c r="Y104" s="281"/>
      <c r="Z104" s="281"/>
      <c r="AA104" s="281"/>
    </row>
    <row r="105" spans="1:30" x14ac:dyDescent="0.2">
      <c r="C105" s="57" t="s">
        <v>133</v>
      </c>
      <c r="D105" s="58"/>
      <c r="E105" s="58"/>
      <c r="F105" s="58"/>
      <c r="G105" s="58"/>
      <c r="H105" s="58"/>
      <c r="I105" s="58"/>
      <c r="J105" s="58"/>
      <c r="K105" s="58"/>
      <c r="L105" s="58"/>
      <c r="M105" s="58"/>
      <c r="N105" s="58"/>
      <c r="Q105" s="57" t="s">
        <v>133</v>
      </c>
      <c r="R105" s="58"/>
      <c r="S105" s="58"/>
      <c r="T105" s="58"/>
      <c r="U105" s="58"/>
      <c r="V105" s="58"/>
      <c r="W105" s="58"/>
      <c r="X105" s="58"/>
      <c r="Y105" s="58"/>
      <c r="Z105" s="58"/>
      <c r="AA105" s="58"/>
    </row>
    <row r="106" spans="1:30" ht="26" customHeight="1" x14ac:dyDescent="0.2">
      <c r="C106" s="222" t="s">
        <v>248</v>
      </c>
      <c r="D106" s="222"/>
      <c r="E106" s="222"/>
      <c r="F106" s="222"/>
      <c r="G106" s="222"/>
      <c r="H106" s="222"/>
      <c r="I106" s="222"/>
      <c r="J106" s="222"/>
      <c r="K106" s="222"/>
      <c r="L106" s="222"/>
      <c r="M106" s="222"/>
      <c r="N106" s="222"/>
      <c r="Q106" s="222" t="s">
        <v>248</v>
      </c>
      <c r="R106" s="222"/>
      <c r="S106" s="222"/>
      <c r="T106" s="222"/>
      <c r="U106" s="222"/>
      <c r="V106" s="222"/>
      <c r="W106" s="222"/>
      <c r="X106" s="222"/>
      <c r="Y106" s="222"/>
      <c r="Z106" s="222"/>
      <c r="AA106" s="222"/>
    </row>
    <row r="107" spans="1:30" ht="12.5" customHeight="1" x14ac:dyDescent="0.2">
      <c r="D107" s="44"/>
      <c r="E107" s="44"/>
      <c r="F107" s="44"/>
      <c r="G107" s="44"/>
      <c r="H107" s="44"/>
      <c r="I107" s="44"/>
      <c r="J107" s="44"/>
      <c r="K107" s="44"/>
      <c r="L107" s="44"/>
      <c r="M107" s="44"/>
      <c r="N107" s="44"/>
      <c r="Q107" s="65" t="s">
        <v>262</v>
      </c>
      <c r="R107" s="45"/>
      <c r="S107" s="45"/>
      <c r="T107" s="45"/>
      <c r="U107" s="45"/>
      <c r="V107" s="45"/>
      <c r="W107" s="45"/>
      <c r="X107" s="45"/>
      <c r="Y107" s="45"/>
      <c r="Z107" s="45"/>
      <c r="AA107" s="45"/>
    </row>
    <row r="108" spans="1:30" x14ac:dyDescent="0.2">
      <c r="C108" s="227" t="s">
        <v>98</v>
      </c>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45"/>
    </row>
    <row r="109" spans="1:30" ht="12" customHeight="1" x14ac:dyDescent="0.2">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45"/>
    </row>
    <row r="110" spans="1:30" x14ac:dyDescent="0.2">
      <c r="A110" s="1" t="s">
        <v>242</v>
      </c>
      <c r="G110" s="42"/>
      <c r="Y110" s="226" t="s">
        <v>117</v>
      </c>
      <c r="Z110" s="226"/>
      <c r="AA110" s="226"/>
    </row>
    <row r="111" spans="1:30" ht="13.5" customHeight="1" x14ac:dyDescent="0.2">
      <c r="B111" s="1" t="s">
        <v>272</v>
      </c>
      <c r="G111" s="42"/>
      <c r="Y111" s="226"/>
      <c r="Z111" s="226"/>
      <c r="AA111" s="226"/>
    </row>
    <row r="112" spans="1:30" x14ac:dyDescent="0.2">
      <c r="B112" s="136" t="s">
        <v>273</v>
      </c>
      <c r="G112" s="42"/>
      <c r="Y112" s="224" t="str">
        <f>IF(AND(Y79&gt;=15,B116="✔",B118="✔",B120="✔",B122="✔"),10,IF(AND(Y79&gt;=15,B116="✔",B118="✔",B124="✔"),10,IF(AND(B118="✔",B126="✔",B116=""),10,"")))</f>
        <v/>
      </c>
      <c r="Z112" s="225"/>
      <c r="AA112" s="35" t="s">
        <v>0</v>
      </c>
    </row>
    <row r="113" spans="2:30" x14ac:dyDescent="0.2">
      <c r="B113" s="136" t="s">
        <v>274</v>
      </c>
      <c r="G113" s="42"/>
      <c r="V113" s="41"/>
      <c r="W113" s="41"/>
      <c r="X113" s="41"/>
      <c r="Y113" s="137"/>
      <c r="Z113" s="137"/>
      <c r="AA113" s="138"/>
    </row>
    <row r="114" spans="2:30" x14ac:dyDescent="0.2">
      <c r="B114" s="136" t="s">
        <v>275</v>
      </c>
      <c r="G114" s="42"/>
      <c r="V114" s="41"/>
      <c r="W114" s="41"/>
      <c r="X114" s="41"/>
      <c r="Y114" s="137"/>
      <c r="Z114" s="137"/>
      <c r="AA114" s="138"/>
    </row>
    <row r="115" spans="2:30" ht="5" customHeight="1" x14ac:dyDescent="0.2">
      <c r="G115" s="42"/>
      <c r="V115" s="41"/>
      <c r="W115" s="41"/>
      <c r="X115" s="41"/>
      <c r="Y115" s="41"/>
      <c r="Z115" s="41"/>
      <c r="AA115" s="48"/>
    </row>
    <row r="116" spans="2:30" x14ac:dyDescent="0.2">
      <c r="B116" s="120"/>
      <c r="C116" s="1" t="s">
        <v>265</v>
      </c>
      <c r="G116" s="42"/>
      <c r="AD116" s="4" t="s">
        <v>97</v>
      </c>
    </row>
    <row r="117" spans="2:30" ht="7" customHeight="1" x14ac:dyDescent="0.2">
      <c r="G117" s="42"/>
    </row>
    <row r="118" spans="2:30" x14ac:dyDescent="0.2">
      <c r="B118" s="120"/>
      <c r="C118" s="41" t="s">
        <v>250</v>
      </c>
      <c r="D118" s="41"/>
      <c r="E118" s="41"/>
      <c r="F118" s="41"/>
      <c r="G118" s="131"/>
      <c r="H118" s="41"/>
      <c r="I118" s="41"/>
      <c r="J118" s="41"/>
      <c r="K118" s="41"/>
      <c r="L118" s="41"/>
      <c r="M118" s="41"/>
      <c r="N118" s="41"/>
      <c r="O118" s="41"/>
      <c r="P118" s="41"/>
    </row>
    <row r="119" spans="2:30" x14ac:dyDescent="0.2">
      <c r="B119" s="122"/>
      <c r="C119" s="46" t="s">
        <v>231</v>
      </c>
      <c r="G119" s="42"/>
    </row>
    <row r="120" spans="2:30" x14ac:dyDescent="0.2">
      <c r="B120" s="120"/>
      <c r="C120" s="42" t="s">
        <v>251</v>
      </c>
      <c r="G120" s="42"/>
    </row>
    <row r="121" spans="2:30" x14ac:dyDescent="0.2">
      <c r="C121" s="46" t="s">
        <v>166</v>
      </c>
      <c r="G121" s="42"/>
    </row>
    <row r="122" spans="2:30" x14ac:dyDescent="0.2">
      <c r="B122" s="120"/>
      <c r="C122" s="42" t="s">
        <v>252</v>
      </c>
      <c r="G122" s="42"/>
    </row>
    <row r="123" spans="2:30" ht="7" customHeight="1" x14ac:dyDescent="0.2">
      <c r="G123" s="42"/>
    </row>
    <row r="124" spans="2:30" x14ac:dyDescent="0.2">
      <c r="B124" s="120"/>
      <c r="C124" s="1" t="s">
        <v>253</v>
      </c>
      <c r="G124" s="42"/>
    </row>
    <row r="125" spans="2:30" ht="6" customHeight="1" x14ac:dyDescent="0.2">
      <c r="G125" s="42"/>
    </row>
    <row r="126" spans="2:30" x14ac:dyDescent="0.2">
      <c r="B126" s="120"/>
      <c r="C126" s="1" t="s">
        <v>271</v>
      </c>
      <c r="G126" s="42"/>
    </row>
    <row r="127" spans="2:30" ht="14.25" customHeight="1" x14ac:dyDescent="0.2">
      <c r="B127" s="221" t="s">
        <v>184</v>
      </c>
      <c r="C127" s="221"/>
      <c r="D127" s="221"/>
      <c r="E127" s="221"/>
      <c r="F127" s="221"/>
      <c r="G127" s="221"/>
      <c r="H127" s="219" t="s">
        <v>188</v>
      </c>
      <c r="I127" s="219"/>
      <c r="J127" s="219"/>
      <c r="K127" s="219"/>
      <c r="L127" s="219"/>
      <c r="M127" s="219"/>
      <c r="N127" s="219"/>
      <c r="O127" s="220"/>
      <c r="P127" s="220"/>
      <c r="Q127" s="220"/>
      <c r="R127" s="220"/>
      <c r="S127" s="220"/>
      <c r="T127" s="220"/>
      <c r="U127" s="220"/>
      <c r="V127" s="220"/>
      <c r="W127" s="220"/>
      <c r="X127" s="220"/>
      <c r="Y127" s="220"/>
      <c r="Z127" s="220"/>
      <c r="AB127" s="5" t="str">
        <f>IF(AND(O127="",Y112=10),"→申請者の申請時住所の小学校区を記載してください。","")</f>
        <v/>
      </c>
    </row>
    <row r="128" spans="2:30" ht="14.25" customHeight="1" x14ac:dyDescent="0.2">
      <c r="B128" s="221"/>
      <c r="C128" s="221"/>
      <c r="D128" s="221"/>
      <c r="E128" s="221"/>
      <c r="F128" s="221"/>
      <c r="G128" s="221"/>
      <c r="H128" s="219" t="s">
        <v>185</v>
      </c>
      <c r="I128" s="219"/>
      <c r="J128" s="219"/>
      <c r="K128" s="219"/>
      <c r="L128" s="219"/>
      <c r="M128" s="219"/>
      <c r="N128" s="219"/>
      <c r="O128" s="220"/>
      <c r="P128" s="220"/>
      <c r="Q128" s="220"/>
      <c r="R128" s="220"/>
      <c r="S128" s="220"/>
      <c r="T128" s="220"/>
      <c r="U128" s="220"/>
      <c r="V128" s="220"/>
      <c r="W128" s="220"/>
      <c r="X128" s="220"/>
      <c r="Y128" s="220"/>
      <c r="Z128" s="220"/>
      <c r="AB128" s="5" t="str">
        <f>IF(AND(O128="",Y112=10),"→申請者の住宅建設地の小学校区を記載してください。","")</f>
        <v/>
      </c>
    </row>
    <row r="129" spans="1:30" ht="14.25" customHeight="1" x14ac:dyDescent="0.2">
      <c r="B129" s="223" t="s">
        <v>260</v>
      </c>
      <c r="C129" s="223"/>
      <c r="D129" s="223"/>
      <c r="E129" s="223"/>
      <c r="F129" s="223"/>
      <c r="G129" s="223"/>
      <c r="H129" s="165" t="s">
        <v>186</v>
      </c>
      <c r="I129" s="219"/>
      <c r="J129" s="219"/>
      <c r="K129" s="219"/>
      <c r="L129" s="219"/>
      <c r="M129" s="219"/>
      <c r="N129" s="219"/>
      <c r="O129" s="220"/>
      <c r="P129" s="220"/>
      <c r="Q129" s="220"/>
      <c r="R129" s="220"/>
      <c r="S129" s="220"/>
      <c r="T129" s="220"/>
      <c r="U129" s="220"/>
      <c r="V129" s="220"/>
      <c r="W129" s="220"/>
      <c r="X129" s="220"/>
      <c r="Y129" s="220"/>
      <c r="Z129" s="220"/>
      <c r="AB129" s="5" t="str">
        <f>IF(AND(O129="",Y112=10),"→同居、近居対象の親族世帯の住所を記載してください。","")</f>
        <v/>
      </c>
    </row>
    <row r="130" spans="1:30" ht="14.25" customHeight="1" x14ac:dyDescent="0.2">
      <c r="B130" s="223"/>
      <c r="C130" s="223"/>
      <c r="D130" s="223"/>
      <c r="E130" s="223"/>
      <c r="F130" s="223"/>
      <c r="G130" s="223"/>
      <c r="H130" s="165" t="s">
        <v>187</v>
      </c>
      <c r="I130" s="219"/>
      <c r="J130" s="219"/>
      <c r="K130" s="219"/>
      <c r="L130" s="219"/>
      <c r="M130" s="219"/>
      <c r="N130" s="219"/>
      <c r="O130" s="220"/>
      <c r="P130" s="220"/>
      <c r="Q130" s="220"/>
      <c r="R130" s="220"/>
      <c r="S130" s="220"/>
      <c r="T130" s="220"/>
      <c r="U130" s="220"/>
      <c r="V130" s="220"/>
      <c r="W130" s="220"/>
      <c r="X130" s="220"/>
      <c r="Y130" s="220"/>
      <c r="Z130" s="220"/>
      <c r="AB130" s="5" t="str">
        <f>IF(AND(O130="",Y112=10),"→同居、近居対象の親族世帯の小学校区を記載してください。","")</f>
        <v/>
      </c>
    </row>
    <row r="131" spans="1:30" ht="14.25" customHeight="1" x14ac:dyDescent="0.2">
      <c r="B131" s="223"/>
      <c r="C131" s="223"/>
      <c r="D131" s="223"/>
      <c r="E131" s="223"/>
      <c r="F131" s="223"/>
      <c r="G131" s="223"/>
      <c r="H131" s="219" t="s">
        <v>264</v>
      </c>
      <c r="I131" s="219"/>
      <c r="J131" s="219"/>
      <c r="K131" s="219"/>
      <c r="L131" s="219"/>
      <c r="M131" s="219"/>
      <c r="N131" s="219"/>
      <c r="O131" s="220"/>
      <c r="P131" s="220"/>
      <c r="Q131" s="220"/>
      <c r="R131" s="220"/>
      <c r="S131" s="220"/>
      <c r="T131" s="220"/>
      <c r="U131" s="220"/>
      <c r="V131" s="220"/>
      <c r="W131" s="220"/>
      <c r="X131" s="220"/>
      <c r="Y131" s="220"/>
      <c r="Z131" s="220"/>
      <c r="AB131" s="5" t="str">
        <f>IF(AND(O131="",Y112=10),"→選択してください。","")</f>
        <v/>
      </c>
    </row>
    <row r="132" spans="1:30" x14ac:dyDescent="0.2">
      <c r="C132" s="59" t="s">
        <v>133</v>
      </c>
      <c r="D132" s="43"/>
      <c r="E132" s="43"/>
      <c r="F132" s="43"/>
      <c r="G132" s="43"/>
      <c r="H132" s="43"/>
      <c r="I132" s="43"/>
      <c r="J132" s="43"/>
      <c r="K132" s="43"/>
      <c r="L132" s="43"/>
      <c r="M132" s="43"/>
      <c r="N132" s="43"/>
    </row>
    <row r="133" spans="1:30" ht="13.5" customHeight="1" x14ac:dyDescent="0.2">
      <c r="C133" s="60" t="s">
        <v>109</v>
      </c>
      <c r="D133" s="45"/>
      <c r="E133" s="45"/>
      <c r="F133" s="45"/>
      <c r="G133" s="45"/>
      <c r="H133" s="45"/>
      <c r="I133" s="45"/>
      <c r="J133" s="45"/>
      <c r="K133" s="45"/>
      <c r="L133" s="45"/>
      <c r="M133" s="45"/>
      <c r="N133" s="45"/>
      <c r="O133" s="42"/>
      <c r="P133" s="42"/>
      <c r="Q133" s="42"/>
      <c r="R133" s="42"/>
      <c r="S133" s="42"/>
      <c r="T133" s="42"/>
      <c r="U133" s="42"/>
      <c r="V133" s="42"/>
    </row>
    <row r="134" spans="1:30" ht="13.5" customHeight="1" x14ac:dyDescent="0.2">
      <c r="C134" s="60" t="s">
        <v>263</v>
      </c>
      <c r="D134" s="45"/>
      <c r="E134" s="45"/>
      <c r="F134" s="45"/>
      <c r="G134" s="45"/>
      <c r="H134" s="45"/>
      <c r="I134" s="45"/>
      <c r="J134" s="45"/>
      <c r="K134" s="45"/>
      <c r="L134" s="45"/>
      <c r="M134" s="45"/>
      <c r="N134" s="45"/>
      <c r="O134" s="42"/>
      <c r="P134" s="42"/>
      <c r="Q134" s="42"/>
      <c r="R134" s="42"/>
      <c r="S134" s="42"/>
      <c r="T134" s="42"/>
      <c r="U134" s="42"/>
      <c r="V134" s="42"/>
    </row>
    <row r="135" spans="1:30" ht="9" customHeight="1" x14ac:dyDescent="0.2">
      <c r="C135" s="42"/>
      <c r="G135" s="42"/>
      <c r="AA135" s="40" t="s">
        <v>92</v>
      </c>
    </row>
    <row r="136" spans="1:30" x14ac:dyDescent="0.2">
      <c r="A136" s="1" t="s">
        <v>243</v>
      </c>
      <c r="Y136" s="226" t="s">
        <v>117</v>
      </c>
      <c r="Z136" s="226"/>
      <c r="AA136" s="226"/>
    </row>
    <row r="137" spans="1:30" ht="12.75" customHeight="1" x14ac:dyDescent="0.2">
      <c r="B137" s="183" t="s">
        <v>206</v>
      </c>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273"/>
      <c r="Y137" s="226"/>
      <c r="Z137" s="226"/>
      <c r="AA137" s="226"/>
    </row>
    <row r="138" spans="1:30" x14ac:dyDescent="0.2">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273"/>
      <c r="Y138" s="224" t="str">
        <f>IF(AND(Y79&lt;&gt;"",Y79&gt;=15,B142="✔",I34&lt;&gt;"その他",SUM(F147,F152,F159,F167,F175,F185,F192)&gt;=4),20,"")</f>
        <v/>
      </c>
      <c r="Z138" s="225"/>
      <c r="AA138" s="35" t="s">
        <v>0</v>
      </c>
    </row>
    <row r="139" spans="1:30" x14ac:dyDescent="0.2">
      <c r="B139" s="47"/>
      <c r="C139" s="263" t="s">
        <v>221</v>
      </c>
      <c r="D139" s="263"/>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c r="AA139" s="263"/>
    </row>
    <row r="140" spans="1:30" ht="13.5" customHeight="1" x14ac:dyDescent="0.2">
      <c r="B140" s="47"/>
      <c r="C140" s="263"/>
      <c r="D140" s="263"/>
      <c r="E140" s="263"/>
      <c r="F140" s="263"/>
      <c r="G140" s="263"/>
      <c r="H140" s="263"/>
      <c r="I140" s="263"/>
      <c r="J140" s="263"/>
      <c r="K140" s="263"/>
      <c r="L140" s="263"/>
      <c r="M140" s="263"/>
      <c r="N140" s="263"/>
      <c r="O140" s="263"/>
      <c r="P140" s="263"/>
      <c r="Q140" s="263"/>
      <c r="R140" s="263"/>
      <c r="S140" s="263"/>
      <c r="T140" s="263"/>
      <c r="U140" s="263"/>
      <c r="V140" s="263"/>
      <c r="W140" s="263"/>
      <c r="X140" s="263"/>
      <c r="Y140" s="263"/>
      <c r="Z140" s="263"/>
      <c r="AA140" s="263"/>
    </row>
    <row r="141" spans="1:30" ht="7" customHeight="1" x14ac:dyDescent="0.2">
      <c r="G141" s="42"/>
    </row>
    <row r="142" spans="1:30" x14ac:dyDescent="0.2">
      <c r="B142" s="120"/>
      <c r="C142" s="1" t="s">
        <v>27</v>
      </c>
      <c r="H142" s="1" t="s">
        <v>235</v>
      </c>
      <c r="AD142" s="4" t="s">
        <v>97</v>
      </c>
    </row>
    <row r="143" spans="1:30" x14ac:dyDescent="0.2">
      <c r="B143" s="28" t="str">
        <f>IF(AND(I34="その他",B142="✔"),"工法が異なります","")</f>
        <v/>
      </c>
      <c r="H143" s="1" t="s">
        <v>233</v>
      </c>
    </row>
    <row r="144" spans="1:30" ht="7" customHeight="1" x14ac:dyDescent="0.2">
      <c r="G144" s="42"/>
    </row>
    <row r="145" spans="2:29" ht="13.5" customHeight="1" x14ac:dyDescent="0.2">
      <c r="B145" s="120"/>
      <c r="C145" s="1" t="s">
        <v>72</v>
      </c>
      <c r="H145" s="183" t="s">
        <v>214</v>
      </c>
      <c r="I145" s="183"/>
      <c r="J145" s="183"/>
      <c r="K145" s="183"/>
      <c r="L145" s="183"/>
      <c r="M145" s="183"/>
      <c r="N145" s="183"/>
      <c r="O145" s="183"/>
      <c r="P145" s="183"/>
      <c r="Q145" s="183"/>
      <c r="R145" s="183"/>
      <c r="S145" s="183"/>
      <c r="T145" s="183"/>
      <c r="U145" s="183"/>
      <c r="V145" s="183"/>
      <c r="W145" s="183"/>
      <c r="X145" s="183"/>
      <c r="Y145" s="183"/>
      <c r="Z145" s="183"/>
      <c r="AA145" s="183"/>
      <c r="AC145" s="4">
        <f>IF(AND(B63="",B67="✔",B145="✔"),4,0)</f>
        <v>0</v>
      </c>
    </row>
    <row r="146" spans="2:29" x14ac:dyDescent="0.2">
      <c r="C146" s="1" t="s">
        <v>113</v>
      </c>
      <c r="H146" s="183"/>
      <c r="I146" s="183"/>
      <c r="J146" s="183"/>
      <c r="K146" s="183"/>
      <c r="L146" s="183"/>
      <c r="M146" s="183"/>
      <c r="N146" s="183"/>
      <c r="O146" s="183"/>
      <c r="P146" s="183"/>
      <c r="Q146" s="183"/>
      <c r="R146" s="183"/>
      <c r="S146" s="183"/>
      <c r="T146" s="183"/>
      <c r="U146" s="183"/>
      <c r="V146" s="183"/>
      <c r="W146" s="183"/>
      <c r="X146" s="183"/>
      <c r="Y146" s="183"/>
      <c r="Z146" s="183"/>
      <c r="AA146" s="183"/>
    </row>
    <row r="147" spans="2:29" x14ac:dyDescent="0.2">
      <c r="C147" s="270" t="s">
        <v>192</v>
      </c>
      <c r="D147" s="271"/>
      <c r="E147" s="272"/>
      <c r="F147" s="66" t="str">
        <f>IF(AC145=0,"",AC145)</f>
        <v/>
      </c>
      <c r="H147" s="183"/>
      <c r="I147" s="183"/>
      <c r="J147" s="183"/>
      <c r="K147" s="183"/>
      <c r="L147" s="183"/>
      <c r="M147" s="183"/>
      <c r="N147" s="183"/>
      <c r="O147" s="183"/>
      <c r="P147" s="183"/>
      <c r="Q147" s="183"/>
      <c r="R147" s="183"/>
      <c r="S147" s="183"/>
      <c r="T147" s="183"/>
      <c r="U147" s="183"/>
      <c r="V147" s="183"/>
      <c r="W147" s="183"/>
      <c r="X147" s="183"/>
      <c r="Y147" s="183"/>
      <c r="Z147" s="183"/>
      <c r="AA147" s="183"/>
    </row>
    <row r="148" spans="2:29" x14ac:dyDescent="0.2">
      <c r="C148" s="276" t="s">
        <v>219</v>
      </c>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row>
    <row r="149" spans="2:29" x14ac:dyDescent="0.2">
      <c r="H149" s="47"/>
      <c r="I149" s="47"/>
      <c r="J149" s="47"/>
      <c r="K149" s="47"/>
      <c r="L149" s="47"/>
      <c r="M149" s="47"/>
      <c r="N149" s="47"/>
      <c r="O149" s="47"/>
      <c r="P149" s="47"/>
      <c r="Q149" s="47"/>
      <c r="R149" s="47"/>
      <c r="S149" s="47"/>
      <c r="T149" s="47"/>
      <c r="U149" s="47"/>
      <c r="V149" s="47"/>
      <c r="W149" s="47"/>
      <c r="X149" s="47"/>
      <c r="Y149" s="47"/>
      <c r="Z149" s="47"/>
      <c r="AA149" s="47"/>
    </row>
    <row r="150" spans="2:29" x14ac:dyDescent="0.2">
      <c r="B150" s="120"/>
      <c r="C150" s="1" t="s">
        <v>73</v>
      </c>
      <c r="H150" s="1" t="s">
        <v>216</v>
      </c>
      <c r="AC150" s="4">
        <f>IF(AND(B150="✔",N154&gt;=40,OR(N153="ささら子下見板",N153="押縁下見板",N153="南京下見板")),2,0)</f>
        <v>0</v>
      </c>
    </row>
    <row r="151" spans="2:29" x14ac:dyDescent="0.2">
      <c r="C151" s="48" t="s">
        <v>114</v>
      </c>
      <c r="H151" s="182" t="s">
        <v>76</v>
      </c>
      <c r="I151" s="182"/>
      <c r="J151" s="182"/>
      <c r="K151" s="182"/>
      <c r="L151" s="182"/>
      <c r="M151" s="182"/>
      <c r="N151" s="182"/>
      <c r="O151" s="182"/>
      <c r="P151" s="182" t="s">
        <v>70</v>
      </c>
      <c r="Q151" s="182"/>
      <c r="R151" s="182"/>
      <c r="S151" s="182"/>
      <c r="T151" s="182"/>
      <c r="U151" s="182"/>
      <c r="V151" s="182"/>
      <c r="W151" s="182"/>
      <c r="X151" s="182"/>
      <c r="Y151" s="182"/>
      <c r="Z151" s="182"/>
      <c r="AA151" s="182"/>
    </row>
    <row r="152" spans="2:29" x14ac:dyDescent="0.2">
      <c r="C152" s="163" t="s">
        <v>192</v>
      </c>
      <c r="D152" s="164"/>
      <c r="E152" s="165"/>
      <c r="F152" s="66" t="str">
        <f>IF(AC150=0,"",AC150)</f>
        <v/>
      </c>
      <c r="H152" s="182" t="s">
        <v>77</v>
      </c>
      <c r="I152" s="182"/>
      <c r="J152" s="182"/>
      <c r="K152" s="182"/>
      <c r="L152" s="182"/>
      <c r="M152" s="182"/>
      <c r="N152" s="182"/>
      <c r="O152" s="182"/>
      <c r="P152" s="182" t="s">
        <v>71</v>
      </c>
      <c r="Q152" s="182"/>
      <c r="R152" s="182"/>
      <c r="S152" s="182"/>
      <c r="T152" s="182"/>
      <c r="U152" s="182"/>
      <c r="V152" s="182"/>
      <c r="W152" s="182"/>
      <c r="X152" s="182"/>
      <c r="Y152" s="182"/>
      <c r="Z152" s="182"/>
      <c r="AA152" s="182"/>
    </row>
    <row r="153" spans="2:29" x14ac:dyDescent="0.2">
      <c r="H153" s="1" t="s">
        <v>127</v>
      </c>
      <c r="N153" s="187"/>
      <c r="O153" s="188"/>
      <c r="P153" s="188"/>
      <c r="Q153" s="188"/>
      <c r="R153" s="188"/>
      <c r="S153" s="189"/>
      <c r="AB153" s="5" t="str">
        <f>IF(AND(B150="✔",N153=""),"←リストから選択してください（ささら子下見板、押縁下見板、南京下見板）","")</f>
        <v/>
      </c>
    </row>
    <row r="154" spans="2:29" x14ac:dyDescent="0.2">
      <c r="H154" s="16" t="s">
        <v>128</v>
      </c>
      <c r="N154" s="184"/>
      <c r="O154" s="185"/>
      <c r="P154" s="186"/>
      <c r="AB154" s="5" t="str">
        <f>IF(AND(B150="✔",N154=""),"←施工面積を入力してください。","")</f>
        <v/>
      </c>
    </row>
    <row r="155" spans="2:29" x14ac:dyDescent="0.2">
      <c r="C155" s="190" t="s">
        <v>220</v>
      </c>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row>
    <row r="156" spans="2:29" ht="8" customHeight="1" x14ac:dyDescent="0.2"/>
    <row r="157" spans="2:29" x14ac:dyDescent="0.2">
      <c r="B157" s="120"/>
      <c r="C157" s="1" t="s">
        <v>74</v>
      </c>
      <c r="H157" s="70" t="s">
        <v>227</v>
      </c>
      <c r="AC157" s="4">
        <f>IF(AND(B157="✔",N161&gt;=40),2,IF(AND(B157="✔",N161+N162&gt;=40),1,0))</f>
        <v>0</v>
      </c>
    </row>
    <row r="158" spans="2:29" x14ac:dyDescent="0.2">
      <c r="C158" s="1" t="s">
        <v>189</v>
      </c>
      <c r="H158" s="70" t="s">
        <v>228</v>
      </c>
    </row>
    <row r="159" spans="2:29" x14ac:dyDescent="0.2">
      <c r="C159" s="270" t="s">
        <v>192</v>
      </c>
      <c r="D159" s="271"/>
      <c r="E159" s="272"/>
      <c r="F159" s="66" t="str">
        <f>IF(AC157=0,"",AC157)</f>
        <v/>
      </c>
      <c r="H159" s="1" t="s">
        <v>229</v>
      </c>
    </row>
    <row r="160" spans="2:29" x14ac:dyDescent="0.2">
      <c r="H160" s="29" t="s">
        <v>222</v>
      </c>
      <c r="AB160" s="71" t="str">
        <f>IF(AND(N161&gt;0,R161=""),"←こて塗り仕上げの材料を選択してください。",IF(AND(R161="その他のこて塗り",V161=""),"←こて塗りの材料を記載してください。",""))</f>
        <v/>
      </c>
    </row>
    <row r="161" spans="2:29" x14ac:dyDescent="0.2">
      <c r="B161" s="16" t="s">
        <v>218</v>
      </c>
      <c r="N161" s="187"/>
      <c r="O161" s="188"/>
      <c r="P161" s="189"/>
      <c r="Q161" s="1" t="s">
        <v>191</v>
      </c>
      <c r="R161" s="267"/>
      <c r="S161" s="267"/>
      <c r="T161" s="267"/>
      <c r="U161" s="267"/>
      <c r="V161" s="268"/>
      <c r="W161" s="269"/>
      <c r="X161" s="269"/>
      <c r="Y161" s="269"/>
      <c r="Z161" s="269"/>
      <c r="AB161" s="5" t="str">
        <f>IF(AND(B157="✔",N161=""),"←こて塗り（珪藻土及びじゅらく以外）の面積を入力してください。","")</f>
        <v/>
      </c>
      <c r="AC161" s="71"/>
    </row>
    <row r="162" spans="2:29" x14ac:dyDescent="0.2">
      <c r="B162" s="16" t="s">
        <v>190</v>
      </c>
      <c r="N162" s="187"/>
      <c r="O162" s="188"/>
      <c r="P162" s="189"/>
      <c r="Q162" s="1" t="s">
        <v>191</v>
      </c>
      <c r="R162" s="267"/>
      <c r="S162" s="267"/>
      <c r="T162" s="267"/>
      <c r="U162" s="267"/>
      <c r="V162" s="268"/>
      <c r="W162" s="269"/>
      <c r="X162" s="269"/>
      <c r="Y162" s="269"/>
      <c r="Z162" s="269"/>
      <c r="AB162" s="5" t="str">
        <f>IF(AND(B157="✔",N162=""),"←こて塗り（珪藻土及びじゅらく）の面積を入力してください。","")</f>
        <v/>
      </c>
      <c r="AC162" s="71"/>
    </row>
    <row r="163" spans="2:29" x14ac:dyDescent="0.2">
      <c r="C163" s="56" t="s">
        <v>223</v>
      </c>
      <c r="AB163" s="71" t="str">
        <f>IF(AND(N162&gt;0,R162=""),"こて塗り仕上げの材料を選択してください。",IF(AND(R162="その他のこて塗り",V162=""),"←こて塗りの材料を記載してください。",""))</f>
        <v/>
      </c>
    </row>
    <row r="164" spans="2:29" ht="8" customHeight="1" x14ac:dyDescent="0.2"/>
    <row r="165" spans="2:29" x14ac:dyDescent="0.2">
      <c r="B165" s="120"/>
      <c r="C165" s="1" t="s">
        <v>110</v>
      </c>
      <c r="H165" s="183" t="s">
        <v>111</v>
      </c>
      <c r="I165" s="183"/>
      <c r="J165" s="183"/>
      <c r="K165" s="183"/>
      <c r="L165" s="183"/>
      <c r="M165" s="183"/>
      <c r="N165" s="183"/>
      <c r="O165" s="183"/>
      <c r="P165" s="183"/>
      <c r="Q165" s="183"/>
      <c r="R165" s="183"/>
      <c r="S165" s="183"/>
      <c r="T165" s="183"/>
      <c r="U165" s="183"/>
      <c r="V165" s="183"/>
      <c r="W165" s="183"/>
      <c r="X165" s="183"/>
      <c r="Y165" s="183"/>
      <c r="Z165" s="183"/>
      <c r="AA165" s="183"/>
      <c r="AC165" s="4">
        <f>IF(AND(B165="✔",OR(N168="和瓦",N168="平板瓦",N168="S瓦")),2,0)</f>
        <v>0</v>
      </c>
    </row>
    <row r="166" spans="2:29" x14ac:dyDescent="0.2">
      <c r="C166" s="48" t="s">
        <v>114</v>
      </c>
      <c r="H166" s="183"/>
      <c r="I166" s="183"/>
      <c r="J166" s="183"/>
      <c r="K166" s="183"/>
      <c r="L166" s="183"/>
      <c r="M166" s="183"/>
      <c r="N166" s="183"/>
      <c r="O166" s="183"/>
      <c r="P166" s="183"/>
      <c r="Q166" s="183"/>
      <c r="R166" s="183"/>
      <c r="S166" s="183"/>
      <c r="T166" s="183"/>
      <c r="U166" s="183"/>
      <c r="V166" s="183"/>
      <c r="W166" s="183"/>
      <c r="X166" s="183"/>
      <c r="Y166" s="183"/>
      <c r="Z166" s="183"/>
      <c r="AA166" s="183"/>
    </row>
    <row r="167" spans="2:29" x14ac:dyDescent="0.2">
      <c r="C167" s="270" t="s">
        <v>192</v>
      </c>
      <c r="D167" s="271"/>
      <c r="E167" s="272"/>
      <c r="F167" s="66" t="str">
        <f>IF(AC165=0,"",AC165)</f>
        <v/>
      </c>
      <c r="H167" s="28" t="s">
        <v>116</v>
      </c>
      <c r="I167" s="47"/>
      <c r="J167" s="47"/>
      <c r="K167" s="47"/>
      <c r="L167" s="47"/>
      <c r="M167" s="47"/>
      <c r="N167" s="47"/>
      <c r="O167" s="47"/>
      <c r="P167" s="47"/>
      <c r="Q167" s="47"/>
      <c r="R167" s="47"/>
      <c r="S167" s="47"/>
      <c r="T167" s="47"/>
      <c r="U167" s="47"/>
      <c r="V167" s="47"/>
      <c r="W167" s="47"/>
      <c r="X167" s="47"/>
      <c r="Y167" s="47"/>
      <c r="Z167" s="47"/>
      <c r="AA167" s="47"/>
    </row>
    <row r="168" spans="2:29" x14ac:dyDescent="0.2">
      <c r="I168" s="277" t="s">
        <v>121</v>
      </c>
      <c r="J168" s="277"/>
      <c r="K168" s="277"/>
      <c r="L168" s="277"/>
      <c r="M168" s="47"/>
      <c r="N168" s="264"/>
      <c r="O168" s="265"/>
      <c r="P168" s="266"/>
      <c r="Q168" s="47"/>
      <c r="R168" s="47"/>
      <c r="S168" s="47"/>
      <c r="T168" s="47"/>
      <c r="U168" s="47"/>
      <c r="V168" s="47"/>
      <c r="W168" s="47"/>
      <c r="X168" s="47"/>
      <c r="Y168" s="47"/>
      <c r="Z168" s="47"/>
      <c r="AA168" s="47"/>
      <c r="AB168" s="5" t="str">
        <f>IF(AND(B165="✔",N168=""),"←リストから選択してください（和瓦、平板瓦、S瓦）","")</f>
        <v/>
      </c>
    </row>
    <row r="169" spans="2:29" x14ac:dyDescent="0.2">
      <c r="C169" s="263" t="s">
        <v>249</v>
      </c>
      <c r="D169" s="263"/>
      <c r="E169" s="263"/>
      <c r="F169" s="263"/>
      <c r="G169" s="263"/>
      <c r="H169" s="263"/>
      <c r="I169" s="263"/>
      <c r="J169" s="263"/>
      <c r="K169" s="263"/>
      <c r="L169" s="263"/>
      <c r="M169" s="263"/>
      <c r="N169" s="263"/>
      <c r="O169" s="263"/>
      <c r="P169" s="263"/>
      <c r="Q169" s="263"/>
      <c r="R169" s="263"/>
      <c r="S169" s="263"/>
      <c r="T169" s="263"/>
      <c r="U169" s="263"/>
      <c r="V169" s="263"/>
      <c r="W169" s="263"/>
      <c r="X169" s="263"/>
      <c r="Y169" s="263"/>
      <c r="Z169" s="263"/>
      <c r="AA169" s="263"/>
    </row>
    <row r="170" spans="2:29" x14ac:dyDescent="0.2">
      <c r="C170" s="263"/>
      <c r="D170" s="263"/>
      <c r="E170" s="263"/>
      <c r="F170" s="263"/>
      <c r="G170" s="263"/>
      <c r="H170" s="263"/>
      <c r="I170" s="263"/>
      <c r="J170" s="263"/>
      <c r="K170" s="263"/>
      <c r="L170" s="263"/>
      <c r="M170" s="263"/>
      <c r="N170" s="263"/>
      <c r="O170" s="263"/>
      <c r="P170" s="263"/>
      <c r="Q170" s="263"/>
      <c r="R170" s="263"/>
      <c r="S170" s="263"/>
      <c r="T170" s="263"/>
      <c r="U170" s="263"/>
      <c r="V170" s="263"/>
      <c r="W170" s="263"/>
      <c r="X170" s="263"/>
      <c r="Y170" s="263"/>
      <c r="Z170" s="263"/>
      <c r="AA170" s="263"/>
    </row>
    <row r="171" spans="2:29" x14ac:dyDescent="0.2">
      <c r="C171" s="263"/>
      <c r="D171" s="263"/>
      <c r="E171" s="263"/>
      <c r="F171" s="263"/>
      <c r="G171" s="263"/>
      <c r="H171" s="263"/>
      <c r="I171" s="263"/>
      <c r="J171" s="263"/>
      <c r="K171" s="263"/>
      <c r="L171" s="263"/>
      <c r="M171" s="263"/>
      <c r="N171" s="263"/>
      <c r="O171" s="263"/>
      <c r="P171" s="263"/>
      <c r="Q171" s="263"/>
      <c r="R171" s="263"/>
      <c r="S171" s="263"/>
      <c r="T171" s="263"/>
      <c r="U171" s="263"/>
      <c r="V171" s="263"/>
      <c r="W171" s="263"/>
      <c r="X171" s="263"/>
      <c r="Y171" s="263"/>
      <c r="Z171" s="263"/>
      <c r="AA171" s="263"/>
    </row>
    <row r="172" spans="2:29" ht="6" customHeight="1" x14ac:dyDescent="0.2"/>
    <row r="173" spans="2:29" x14ac:dyDescent="0.2">
      <c r="B173" s="120"/>
      <c r="C173" s="1" t="s">
        <v>75</v>
      </c>
      <c r="H173" s="183" t="s">
        <v>217</v>
      </c>
      <c r="I173" s="183"/>
      <c r="J173" s="183"/>
      <c r="K173" s="183"/>
      <c r="L173" s="183"/>
      <c r="M173" s="183"/>
      <c r="N173" s="183"/>
      <c r="O173" s="183"/>
      <c r="P173" s="183"/>
      <c r="Q173" s="183"/>
      <c r="R173" s="183"/>
      <c r="S173" s="183"/>
      <c r="T173" s="183"/>
      <c r="U173" s="183"/>
      <c r="V173" s="183"/>
      <c r="W173" s="183"/>
      <c r="X173" s="183"/>
      <c r="Y173" s="183"/>
      <c r="Z173" s="183"/>
      <c r="AA173" s="183"/>
      <c r="AC173" s="4">
        <f>IF(AND(B173="✔",N178&gt;=10),2,IF(AND(B173="✔",N178&gt;=5),1,0))</f>
        <v>0</v>
      </c>
    </row>
    <row r="174" spans="2:29" x14ac:dyDescent="0.2">
      <c r="C174" s="1" t="s">
        <v>115</v>
      </c>
      <c r="H174" s="183"/>
      <c r="I174" s="183"/>
      <c r="J174" s="183"/>
      <c r="K174" s="183"/>
      <c r="L174" s="183"/>
      <c r="M174" s="183"/>
      <c r="N174" s="183"/>
      <c r="O174" s="183"/>
      <c r="P174" s="183"/>
      <c r="Q174" s="183"/>
      <c r="R174" s="183"/>
      <c r="S174" s="183"/>
      <c r="T174" s="183"/>
      <c r="U174" s="183"/>
      <c r="V174" s="183"/>
      <c r="W174" s="183"/>
      <c r="X174" s="183"/>
      <c r="Y174" s="183"/>
      <c r="Z174" s="183"/>
      <c r="AA174" s="183"/>
    </row>
    <row r="175" spans="2:29" x14ac:dyDescent="0.2">
      <c r="C175" s="270" t="s">
        <v>192</v>
      </c>
      <c r="D175" s="271"/>
      <c r="E175" s="272"/>
      <c r="F175" s="66" t="str">
        <f>IF(AC173=0,"",AC173)</f>
        <v/>
      </c>
      <c r="H175" s="183"/>
      <c r="I175" s="183"/>
      <c r="J175" s="183"/>
      <c r="K175" s="183"/>
      <c r="L175" s="183"/>
      <c r="M175" s="183"/>
      <c r="N175" s="183"/>
      <c r="O175" s="183"/>
      <c r="P175" s="183"/>
      <c r="Q175" s="183"/>
      <c r="R175" s="183"/>
      <c r="S175" s="183"/>
      <c r="T175" s="183"/>
      <c r="U175" s="183"/>
      <c r="V175" s="183"/>
      <c r="W175" s="183"/>
      <c r="X175" s="183"/>
      <c r="Y175" s="183"/>
      <c r="Z175" s="183"/>
      <c r="AA175" s="183"/>
    </row>
    <row r="176" spans="2:29" ht="13.5" customHeight="1" x14ac:dyDescent="0.2">
      <c r="H176" s="182" t="s">
        <v>79</v>
      </c>
      <c r="I176" s="182"/>
      <c r="J176" s="182"/>
      <c r="K176" s="182"/>
      <c r="L176" s="182"/>
      <c r="M176" s="182"/>
      <c r="N176" s="182"/>
      <c r="O176" s="182"/>
      <c r="P176" s="181" t="s">
        <v>81</v>
      </c>
      <c r="Q176" s="181"/>
      <c r="R176" s="181"/>
      <c r="S176" s="181"/>
      <c r="T176" s="181"/>
      <c r="U176" s="181"/>
      <c r="V176" s="181"/>
      <c r="W176" s="181"/>
      <c r="X176" s="181"/>
      <c r="Y176" s="181"/>
      <c r="Z176" s="181"/>
      <c r="AA176" s="181"/>
    </row>
    <row r="177" spans="2:29" x14ac:dyDescent="0.2">
      <c r="H177" s="182" t="s">
        <v>80</v>
      </c>
      <c r="I177" s="182"/>
      <c r="J177" s="182"/>
      <c r="K177" s="182"/>
      <c r="L177" s="182"/>
      <c r="M177" s="182"/>
      <c r="N177" s="182"/>
      <c r="O177" s="182"/>
      <c r="P177" s="182" t="s">
        <v>82</v>
      </c>
      <c r="Q177" s="182"/>
      <c r="R177" s="182"/>
      <c r="S177" s="182"/>
      <c r="T177" s="182"/>
      <c r="U177" s="182"/>
      <c r="V177" s="182"/>
      <c r="W177" s="182"/>
      <c r="X177" s="182"/>
      <c r="Y177" s="182"/>
      <c r="Z177" s="182"/>
      <c r="AA177" s="182"/>
    </row>
    <row r="178" spans="2:29" x14ac:dyDescent="0.2">
      <c r="G178" s="1" t="s">
        <v>122</v>
      </c>
      <c r="N178" s="187"/>
      <c r="O178" s="188"/>
      <c r="P178" s="189"/>
      <c r="Q178" s="1" t="s">
        <v>112</v>
      </c>
      <c r="AB178" s="5" t="str">
        <f>IF(AND(B173="✔",N178=""),"←見付面積を入力してください。","")</f>
        <v/>
      </c>
    </row>
    <row r="179" spans="2:29" x14ac:dyDescent="0.2">
      <c r="C179" s="263" t="s">
        <v>224</v>
      </c>
      <c r="D179" s="263"/>
      <c r="E179" s="263"/>
      <c r="F179" s="263"/>
      <c r="G179" s="263"/>
      <c r="H179" s="263"/>
      <c r="I179" s="263"/>
      <c r="J179" s="263"/>
      <c r="K179" s="263"/>
      <c r="L179" s="263"/>
      <c r="M179" s="263"/>
      <c r="N179" s="263"/>
      <c r="O179" s="263"/>
      <c r="P179" s="263"/>
      <c r="Q179" s="263"/>
      <c r="R179" s="263"/>
      <c r="S179" s="263"/>
      <c r="T179" s="263"/>
      <c r="U179" s="263"/>
      <c r="V179" s="263"/>
      <c r="W179" s="263"/>
      <c r="X179" s="263"/>
      <c r="Y179" s="263"/>
      <c r="Z179" s="263"/>
      <c r="AA179" s="263"/>
    </row>
    <row r="180" spans="2:29" x14ac:dyDescent="0.2">
      <c r="C180" s="263"/>
      <c r="D180" s="263"/>
      <c r="E180" s="263"/>
      <c r="F180" s="263"/>
      <c r="G180" s="263"/>
      <c r="H180" s="263"/>
      <c r="I180" s="263"/>
      <c r="J180" s="263"/>
      <c r="K180" s="263"/>
      <c r="L180" s="263"/>
      <c r="M180" s="263"/>
      <c r="N180" s="263"/>
      <c r="O180" s="263"/>
      <c r="P180" s="263"/>
      <c r="Q180" s="263"/>
      <c r="R180" s="263"/>
      <c r="S180" s="263"/>
      <c r="T180" s="263"/>
      <c r="U180" s="263"/>
      <c r="V180" s="263"/>
      <c r="W180" s="263"/>
      <c r="X180" s="263"/>
      <c r="Y180" s="263"/>
      <c r="Z180" s="263"/>
      <c r="AA180" s="263"/>
    </row>
    <row r="181" spans="2:29" x14ac:dyDescent="0.2">
      <c r="C181" s="263"/>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3"/>
    </row>
    <row r="182" spans="2:29" ht="8" customHeight="1" x14ac:dyDescent="0.2">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row>
    <row r="183" spans="2:29" x14ac:dyDescent="0.2">
      <c r="B183" s="120"/>
      <c r="C183" s="1" t="s">
        <v>123</v>
      </c>
      <c r="H183" s="183" t="s">
        <v>215</v>
      </c>
      <c r="I183" s="183"/>
      <c r="J183" s="183"/>
      <c r="K183" s="183"/>
      <c r="L183" s="183"/>
      <c r="M183" s="183"/>
      <c r="N183" s="183"/>
      <c r="O183" s="183"/>
      <c r="P183" s="183"/>
      <c r="Q183" s="183"/>
      <c r="R183" s="183"/>
      <c r="S183" s="183"/>
      <c r="T183" s="183"/>
      <c r="U183" s="183"/>
      <c r="V183" s="183"/>
      <c r="W183" s="183"/>
      <c r="X183" s="183"/>
      <c r="Y183" s="183"/>
      <c r="Z183" s="183"/>
      <c r="AA183" s="183"/>
      <c r="AC183" s="4">
        <f>IF(AND(B183="✔",N185&gt;=6),1,0)</f>
        <v>0</v>
      </c>
    </row>
    <row r="184" spans="2:29" x14ac:dyDescent="0.2">
      <c r="C184" s="1" t="s">
        <v>124</v>
      </c>
      <c r="H184" s="183"/>
      <c r="I184" s="183"/>
      <c r="J184" s="183"/>
      <c r="K184" s="183"/>
      <c r="L184" s="183"/>
      <c r="M184" s="183"/>
      <c r="N184" s="183"/>
      <c r="O184" s="183"/>
      <c r="P184" s="183"/>
      <c r="Q184" s="183"/>
      <c r="R184" s="183"/>
      <c r="S184" s="183"/>
      <c r="T184" s="183"/>
      <c r="U184" s="183"/>
      <c r="V184" s="183"/>
      <c r="W184" s="183"/>
      <c r="X184" s="183"/>
      <c r="Y184" s="183"/>
      <c r="Z184" s="183"/>
      <c r="AA184" s="183"/>
    </row>
    <row r="185" spans="2:29" x14ac:dyDescent="0.2">
      <c r="C185" s="270" t="s">
        <v>192</v>
      </c>
      <c r="D185" s="271"/>
      <c r="E185" s="272"/>
      <c r="F185" s="66" t="str">
        <f>IF(AC183=0,"",AC183)</f>
        <v/>
      </c>
      <c r="I185" s="1" t="s">
        <v>125</v>
      </c>
      <c r="N185" s="187"/>
      <c r="O185" s="188"/>
      <c r="P185" s="189"/>
      <c r="Q185" s="1" t="s">
        <v>126</v>
      </c>
      <c r="AB185" s="5" t="str">
        <f>IF(AND(B183="✔",N185=""),"←畳の数量を入力してください。","")</f>
        <v/>
      </c>
    </row>
    <row r="186" spans="2:29" x14ac:dyDescent="0.2">
      <c r="C186" s="263" t="s">
        <v>225</v>
      </c>
      <c r="D186" s="263"/>
      <c r="E186" s="263"/>
      <c r="F186" s="263"/>
      <c r="G186" s="263"/>
      <c r="H186" s="263"/>
      <c r="I186" s="263"/>
      <c r="J186" s="263"/>
      <c r="K186" s="263"/>
      <c r="L186" s="263"/>
      <c r="M186" s="263"/>
      <c r="N186" s="263"/>
      <c r="O186" s="263"/>
      <c r="P186" s="263"/>
      <c r="Q186" s="263"/>
      <c r="R186" s="263"/>
      <c r="S186" s="263"/>
      <c r="T186" s="263"/>
      <c r="U186" s="263"/>
      <c r="V186" s="263"/>
      <c r="W186" s="263"/>
      <c r="X186" s="263"/>
      <c r="Y186" s="263"/>
      <c r="Z186" s="263"/>
      <c r="AA186" s="263"/>
    </row>
    <row r="187" spans="2:29" x14ac:dyDescent="0.2">
      <c r="C187" s="263"/>
      <c r="D187" s="263"/>
      <c r="E187" s="263"/>
      <c r="F187" s="263"/>
      <c r="G187" s="263"/>
      <c r="H187" s="263"/>
      <c r="I187" s="263"/>
      <c r="J187" s="263"/>
      <c r="K187" s="263"/>
      <c r="L187" s="263"/>
      <c r="M187" s="263"/>
      <c r="N187" s="263"/>
      <c r="O187" s="263"/>
      <c r="P187" s="263"/>
      <c r="Q187" s="263"/>
      <c r="R187" s="263"/>
      <c r="S187" s="263"/>
      <c r="T187" s="263"/>
      <c r="U187" s="263"/>
      <c r="V187" s="263"/>
      <c r="W187" s="263"/>
      <c r="X187" s="263"/>
      <c r="Y187" s="263"/>
      <c r="Z187" s="263"/>
      <c r="AA187" s="263"/>
    </row>
    <row r="188" spans="2:29" x14ac:dyDescent="0.2">
      <c r="C188" s="263"/>
      <c r="D188" s="263"/>
      <c r="E188" s="263"/>
      <c r="F188" s="263"/>
      <c r="G188" s="263"/>
      <c r="H188" s="263"/>
      <c r="I188" s="263"/>
      <c r="J188" s="263"/>
      <c r="K188" s="263"/>
      <c r="L188" s="263"/>
      <c r="M188" s="263"/>
      <c r="N188" s="263"/>
      <c r="O188" s="263"/>
      <c r="P188" s="263"/>
      <c r="Q188" s="263"/>
      <c r="R188" s="263"/>
      <c r="S188" s="263"/>
      <c r="T188" s="263"/>
      <c r="U188" s="263"/>
      <c r="V188" s="263"/>
      <c r="W188" s="263"/>
      <c r="X188" s="263"/>
      <c r="Y188" s="263"/>
      <c r="Z188" s="263"/>
      <c r="AA188" s="263"/>
    </row>
    <row r="190" spans="2:29" ht="13.5" customHeight="1" x14ac:dyDescent="0.2">
      <c r="B190" s="120"/>
      <c r="C190" s="196" t="s">
        <v>210</v>
      </c>
      <c r="D190" s="275"/>
      <c r="E190" s="275"/>
      <c r="F190" s="275"/>
      <c r="G190" s="275"/>
      <c r="H190" s="278" t="s">
        <v>239</v>
      </c>
      <c r="I190" s="278"/>
      <c r="J190" s="278"/>
      <c r="K190" s="278"/>
      <c r="L190" s="278"/>
      <c r="M190" s="278"/>
      <c r="N190" s="278"/>
      <c r="O190" s="278"/>
      <c r="P190" s="278"/>
      <c r="Q190" s="278"/>
      <c r="R190" s="278"/>
      <c r="S190" s="278"/>
      <c r="T190" s="278"/>
      <c r="U190" s="278"/>
      <c r="V190" s="278"/>
      <c r="W190" s="278"/>
      <c r="X190" s="278"/>
      <c r="Y190" s="278"/>
      <c r="Z190" s="278"/>
      <c r="AA190" s="278"/>
      <c r="AC190" s="4">
        <f>IF(AND(B190="✔",N196&gt;=20),2,IF(AND(B190="✔",N196&gt;=10),1,0))</f>
        <v>0</v>
      </c>
    </row>
    <row r="191" spans="2:29" ht="13.5" customHeight="1" x14ac:dyDescent="0.2">
      <c r="C191" s="1" t="s">
        <v>115</v>
      </c>
      <c r="D191" s="42"/>
      <c r="E191" s="42"/>
      <c r="F191" s="42"/>
      <c r="G191" s="42"/>
      <c r="H191" s="278"/>
      <c r="I191" s="278"/>
      <c r="J191" s="278"/>
      <c r="K191" s="278"/>
      <c r="L191" s="278"/>
      <c r="M191" s="278"/>
      <c r="N191" s="278"/>
      <c r="O191" s="278"/>
      <c r="P191" s="278"/>
      <c r="Q191" s="278"/>
      <c r="R191" s="278"/>
      <c r="S191" s="278"/>
      <c r="T191" s="278"/>
      <c r="U191" s="278"/>
      <c r="V191" s="278"/>
      <c r="W191" s="278"/>
      <c r="X191" s="278"/>
      <c r="Y191" s="278"/>
      <c r="Z191" s="278"/>
      <c r="AA191" s="278"/>
    </row>
    <row r="192" spans="2:29" x14ac:dyDescent="0.2">
      <c r="C192" s="270" t="s">
        <v>192</v>
      </c>
      <c r="D192" s="271"/>
      <c r="E192" s="272"/>
      <c r="F192" s="66" t="str">
        <f>IF(AC190=0,"",AC190)</f>
        <v/>
      </c>
      <c r="H192" s="278"/>
      <c r="I192" s="278"/>
      <c r="J192" s="278"/>
      <c r="K192" s="278"/>
      <c r="L192" s="278"/>
      <c r="M192" s="278"/>
      <c r="N192" s="278"/>
      <c r="O192" s="278"/>
      <c r="P192" s="278"/>
      <c r="Q192" s="278"/>
      <c r="R192" s="278"/>
      <c r="S192" s="278"/>
      <c r="T192" s="278"/>
      <c r="U192" s="278"/>
      <c r="V192" s="278"/>
      <c r="W192" s="278"/>
      <c r="X192" s="278"/>
      <c r="Y192" s="278"/>
      <c r="Z192" s="278"/>
      <c r="AA192" s="278"/>
    </row>
    <row r="193" spans="1:28" x14ac:dyDescent="0.2">
      <c r="D193" s="47"/>
      <c r="E193" s="47"/>
      <c r="F193" s="47"/>
      <c r="H193" s="278"/>
      <c r="I193" s="278"/>
      <c r="J193" s="278"/>
      <c r="K193" s="278"/>
      <c r="L193" s="278"/>
      <c r="M193" s="278"/>
      <c r="N193" s="278"/>
      <c r="O193" s="278"/>
      <c r="P193" s="278"/>
      <c r="Q193" s="278"/>
      <c r="R193" s="278"/>
      <c r="S193" s="278"/>
      <c r="T193" s="278"/>
      <c r="U193" s="278"/>
      <c r="V193" s="278"/>
      <c r="W193" s="278"/>
      <c r="X193" s="278"/>
      <c r="Y193" s="278"/>
      <c r="Z193" s="278"/>
      <c r="AA193" s="278"/>
    </row>
    <row r="194" spans="1:28" ht="13.5" customHeight="1" x14ac:dyDescent="0.2">
      <c r="H194" s="278"/>
      <c r="I194" s="278"/>
      <c r="J194" s="278"/>
      <c r="K194" s="278"/>
      <c r="L194" s="278"/>
      <c r="M194" s="278"/>
      <c r="N194" s="278"/>
      <c r="O194" s="278"/>
      <c r="P194" s="278"/>
      <c r="Q194" s="278"/>
      <c r="R194" s="278"/>
      <c r="S194" s="278"/>
      <c r="T194" s="278"/>
      <c r="U194" s="278"/>
      <c r="V194" s="278"/>
      <c r="W194" s="278"/>
      <c r="X194" s="278"/>
      <c r="Y194" s="278"/>
      <c r="Z194" s="278"/>
      <c r="AA194" s="278"/>
    </row>
    <row r="195" spans="1:28" x14ac:dyDescent="0.2">
      <c r="C195" s="183" t="s">
        <v>209</v>
      </c>
      <c r="D195" s="183"/>
      <c r="E195" s="183"/>
      <c r="F195" s="183"/>
      <c r="G195" s="183"/>
      <c r="H195" s="183"/>
      <c r="I195" s="183"/>
      <c r="J195" s="183"/>
      <c r="K195" s="183"/>
      <c r="L195" s="183"/>
      <c r="M195" s="10"/>
      <c r="N195" s="10"/>
      <c r="O195" s="10"/>
      <c r="P195" s="10"/>
      <c r="Q195" s="10"/>
      <c r="R195" s="10"/>
      <c r="S195" s="10"/>
      <c r="T195" s="10"/>
      <c r="U195" s="10"/>
      <c r="V195" s="10"/>
      <c r="W195" s="10"/>
      <c r="X195" s="10"/>
      <c r="Y195" s="10"/>
      <c r="Z195" s="10"/>
      <c r="AA195" s="10"/>
    </row>
    <row r="196" spans="1:28" x14ac:dyDescent="0.2">
      <c r="C196" s="183"/>
      <c r="D196" s="183"/>
      <c r="E196" s="183"/>
      <c r="F196" s="183"/>
      <c r="G196" s="183"/>
      <c r="H196" s="183"/>
      <c r="I196" s="183"/>
      <c r="J196" s="183"/>
      <c r="K196" s="183"/>
      <c r="L196" s="183"/>
      <c r="N196" s="187"/>
      <c r="O196" s="188"/>
      <c r="P196" s="189"/>
      <c r="Q196" s="1" t="s">
        <v>112</v>
      </c>
      <c r="AB196" s="5" t="str">
        <f>IF(AND(B190="✔",N196=""),"←小屋組又は床組みの県産材構造現し見上げ面積を入力してください。","")</f>
        <v/>
      </c>
    </row>
    <row r="197" spans="1:28" ht="42" customHeight="1" x14ac:dyDescent="0.2">
      <c r="C197" s="263" t="s">
        <v>238</v>
      </c>
      <c r="D197" s="263"/>
      <c r="E197" s="263"/>
      <c r="F197" s="263"/>
      <c r="G197" s="263"/>
      <c r="H197" s="263"/>
      <c r="I197" s="263"/>
      <c r="J197" s="263"/>
      <c r="K197" s="263"/>
      <c r="L197" s="263"/>
      <c r="M197" s="263"/>
      <c r="N197" s="263"/>
      <c r="O197" s="263"/>
      <c r="P197" s="263"/>
      <c r="Q197" s="263"/>
      <c r="R197" s="263"/>
      <c r="S197" s="263"/>
      <c r="T197" s="263"/>
      <c r="U197" s="263"/>
      <c r="V197" s="263"/>
      <c r="W197" s="263"/>
      <c r="X197" s="263"/>
      <c r="Y197" s="263"/>
      <c r="Z197" s="263"/>
      <c r="AA197" s="263"/>
    </row>
    <row r="198" spans="1:28" x14ac:dyDescent="0.2">
      <c r="B198" s="169" t="s">
        <v>193</v>
      </c>
      <c r="C198" s="169"/>
      <c r="D198" s="169"/>
      <c r="E198" s="169"/>
      <c r="F198" s="67" t="str">
        <f>IF(SUM(F147,F152,F159,F167,F175,F185,F192)=0,"",SUM(F147,F152,F159,F167,F175,F185,F192))</f>
        <v/>
      </c>
      <c r="G198" s="62"/>
      <c r="H198" s="62"/>
      <c r="I198" s="62"/>
      <c r="J198" s="62"/>
      <c r="K198" s="62"/>
      <c r="L198" s="62"/>
      <c r="M198" s="62"/>
      <c r="N198" s="62"/>
      <c r="O198" s="62"/>
      <c r="P198" s="62"/>
      <c r="Q198" s="62"/>
      <c r="R198" s="62"/>
      <c r="S198" s="62"/>
      <c r="T198" s="62"/>
      <c r="U198" s="62"/>
      <c r="V198" s="62"/>
      <c r="W198" s="62"/>
      <c r="X198" s="62"/>
      <c r="Y198" s="62"/>
      <c r="Z198" s="62"/>
      <c r="AA198" s="62"/>
    </row>
    <row r="199" spans="1:28" x14ac:dyDescent="0.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40" t="s">
        <v>92</v>
      </c>
    </row>
    <row r="200" spans="1:28" x14ac:dyDescent="0.2">
      <c r="G200" s="42"/>
      <c r="K200" s="280" t="str">
        <f>IF(Y79="","",MIN(SUM(Y79,Y97,Y112,Y138),100))</f>
        <v/>
      </c>
      <c r="L200" s="280"/>
      <c r="M200" s="280"/>
      <c r="AB200" s="135">
        <f>SUM(Y74,Y75,Y76,Y78,Y97,Y112,Y138)</f>
        <v>0</v>
      </c>
    </row>
    <row r="201" spans="1:28" x14ac:dyDescent="0.2">
      <c r="C201" s="1" t="s">
        <v>240</v>
      </c>
      <c r="G201" s="42"/>
      <c r="K201" s="280"/>
      <c r="L201" s="280"/>
      <c r="M201" s="280"/>
      <c r="N201" s="1" t="s">
        <v>83</v>
      </c>
    </row>
    <row r="202" spans="1:28" x14ac:dyDescent="0.2">
      <c r="G202" s="42"/>
    </row>
    <row r="203" spans="1:28" x14ac:dyDescent="0.2">
      <c r="A203" s="16" t="s">
        <v>99</v>
      </c>
      <c r="G203" s="42"/>
    </row>
    <row r="205" spans="1:28" x14ac:dyDescent="0.2">
      <c r="C205" s="1" t="s">
        <v>89</v>
      </c>
    </row>
    <row r="206" spans="1:28" x14ac:dyDescent="0.2">
      <c r="C206" s="28" t="s">
        <v>129</v>
      </c>
    </row>
    <row r="208" spans="1:28" x14ac:dyDescent="0.2">
      <c r="C208" s="1" t="s">
        <v>84</v>
      </c>
    </row>
    <row r="209" spans="1:27" x14ac:dyDescent="0.2">
      <c r="C209" s="1" t="s">
        <v>211</v>
      </c>
    </row>
    <row r="210" spans="1:27" x14ac:dyDescent="0.2">
      <c r="C210" s="1" t="str">
        <f>IF(I56="有","他に利用する補助金一覧表（様式第６号別紙）","")</f>
        <v/>
      </c>
    </row>
    <row r="211" spans="1:27" x14ac:dyDescent="0.2">
      <c r="C211" s="1" t="s">
        <v>259</v>
      </c>
    </row>
    <row r="212" spans="1:27" x14ac:dyDescent="0.2">
      <c r="C212" s="1" t="s">
        <v>270</v>
      </c>
    </row>
    <row r="222" spans="1:27" x14ac:dyDescent="0.2">
      <c r="A222" s="183" t="s">
        <v>234</v>
      </c>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row>
    <row r="223" spans="1:27" x14ac:dyDescent="0.2">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row>
    <row r="225" spans="1:28" ht="17.25" customHeight="1" x14ac:dyDescent="0.2">
      <c r="J225" s="274" t="s">
        <v>236</v>
      </c>
      <c r="K225" s="220"/>
      <c r="L225" s="220"/>
      <c r="M225" s="220"/>
      <c r="N225" s="220"/>
      <c r="O225" s="220"/>
      <c r="P225" s="220"/>
      <c r="Q225" s="220"/>
      <c r="R225" s="220"/>
      <c r="S225" s="220"/>
      <c r="T225" s="220"/>
      <c r="U225" s="220"/>
      <c r="V225" s="220"/>
      <c r="W225" s="220"/>
      <c r="X225" s="220"/>
      <c r="Y225" s="220"/>
      <c r="Z225" s="220"/>
      <c r="AA225" s="220"/>
      <c r="AB225" s="5" t="str">
        <f>IF(P225="","←工事監理者氏名（工事監理者が不要な場合は工事施工者氏名を選択し、当該内容）を入力してください。","")</f>
        <v>←工事監理者氏名（工事監理者が不要な場合は工事施工者氏名を選択し、当該内容）を入力してください。</v>
      </c>
    </row>
    <row r="226" spans="1:28" ht="17.25" customHeight="1" x14ac:dyDescent="0.2">
      <c r="J226" s="219" t="s">
        <v>194</v>
      </c>
      <c r="K226" s="219"/>
      <c r="L226" s="219"/>
      <c r="M226" s="219"/>
      <c r="N226" s="219"/>
      <c r="O226" s="219"/>
      <c r="P226" s="220"/>
      <c r="Q226" s="220"/>
      <c r="R226" s="220"/>
      <c r="S226" s="220"/>
      <c r="T226" s="220"/>
      <c r="U226" s="220"/>
      <c r="V226" s="220"/>
      <c r="W226" s="220"/>
      <c r="X226" s="220"/>
      <c r="Y226" s="220"/>
      <c r="Z226" s="220"/>
      <c r="AA226" s="220"/>
      <c r="AB226" s="5" t="str">
        <f>IF(P226="","←建築士事務所名を入力してください。","")</f>
        <v>←建築士事務所名を入力してください。</v>
      </c>
    </row>
    <row r="227" spans="1:28" ht="17.25" customHeight="1" x14ac:dyDescent="0.2">
      <c r="J227" s="205" t="s">
        <v>195</v>
      </c>
      <c r="K227" s="206"/>
      <c r="L227" s="206"/>
      <c r="M227" s="206"/>
      <c r="N227" s="206"/>
      <c r="O227" s="207"/>
      <c r="P227" s="163" t="s">
        <v>60</v>
      </c>
      <c r="Q227" s="164"/>
      <c r="R227" s="164"/>
      <c r="S227" s="164"/>
      <c r="T227" s="188"/>
      <c r="U227" s="188"/>
      <c r="V227" s="188"/>
      <c r="W227" s="188"/>
      <c r="X227" s="188"/>
      <c r="Y227" s="188"/>
      <c r="Z227" s="188"/>
      <c r="AA227" s="189"/>
      <c r="AB227" s="5" t="str">
        <f>IF(T227="","←建築士事務所の登録区分を選択（１級、２級、木造）してください。","")</f>
        <v>←建築士事務所の登録区分を選択（１級、２級、木造）してください。</v>
      </c>
    </row>
    <row r="228" spans="1:28" ht="17.25" customHeight="1" x14ac:dyDescent="0.2">
      <c r="J228" s="268"/>
      <c r="K228" s="269"/>
      <c r="L228" s="269"/>
      <c r="M228" s="269"/>
      <c r="N228" s="269"/>
      <c r="O228" s="279"/>
      <c r="P228" s="163" t="s">
        <v>197</v>
      </c>
      <c r="Q228" s="164"/>
      <c r="R228" s="164"/>
      <c r="S228" s="164"/>
      <c r="T228" s="188"/>
      <c r="U228" s="188"/>
      <c r="V228" s="188"/>
      <c r="W228" s="188"/>
      <c r="X228" s="188"/>
      <c r="Y228" s="188"/>
      <c r="Z228" s="164" t="s">
        <v>198</v>
      </c>
      <c r="AA228" s="165"/>
      <c r="AB228" s="5" t="str">
        <f>IF(T228="","←建築士事務所の登録を受けた都道府県名入力してください。","")</f>
        <v>←建築士事務所の登録を受けた都道府県名入力してください。</v>
      </c>
    </row>
    <row r="229" spans="1:28" ht="17.25" customHeight="1" x14ac:dyDescent="0.2">
      <c r="J229" s="208"/>
      <c r="K229" s="209"/>
      <c r="L229" s="209"/>
      <c r="M229" s="209"/>
      <c r="N229" s="209"/>
      <c r="O229" s="210"/>
      <c r="P229" s="163" t="s">
        <v>196</v>
      </c>
      <c r="Q229" s="164"/>
      <c r="R229" s="164"/>
      <c r="S229" s="164"/>
      <c r="T229" s="261"/>
      <c r="U229" s="261"/>
      <c r="V229" s="261"/>
      <c r="W229" s="261"/>
      <c r="X229" s="261"/>
      <c r="Y229" s="261"/>
      <c r="Z229" s="261"/>
      <c r="AA229" s="262"/>
      <c r="AB229" s="5" t="str">
        <f>IF(T229="","←建築士事務所の登録番号を入力してください。","")</f>
        <v>←建築士事務所の登録番号を入力してください。</v>
      </c>
    </row>
    <row r="230" spans="1:28" x14ac:dyDescent="0.2">
      <c r="A230" s="1" t="s">
        <v>226</v>
      </c>
    </row>
    <row r="231" spans="1:28" ht="31.5" customHeight="1" x14ac:dyDescent="0.2">
      <c r="A231" s="183" t="s">
        <v>237</v>
      </c>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row>
  </sheetData>
  <sheetProtection algorithmName="SHA-512" hashValue="bSINqmt8A5RJkqA9aX1DcRN5dBZ35BjefLTYbQOqVZAZIUlgKwb09kGy0/3SxSLlvJgduFWPA5D6W6V55mBXvg==" saltValue="boxtxGITDk+Gh0dHpc8fxg==" spinCount="100000" sheet="1" objects="1" scenarios="1"/>
  <mergeCells count="173">
    <mergeCell ref="A222:AA223"/>
    <mergeCell ref="K200:M201"/>
    <mergeCell ref="H145:AA147"/>
    <mergeCell ref="H151:O151"/>
    <mergeCell ref="H152:O152"/>
    <mergeCell ref="C103:N104"/>
    <mergeCell ref="I56:N56"/>
    <mergeCell ref="P56:AA56"/>
    <mergeCell ref="I44:N44"/>
    <mergeCell ref="D72:P72"/>
    <mergeCell ref="Q73:T73"/>
    <mergeCell ref="Q74:T74"/>
    <mergeCell ref="Y74:Z74"/>
    <mergeCell ref="S45:T45"/>
    <mergeCell ref="V45:W45"/>
    <mergeCell ref="Q103:AA104"/>
    <mergeCell ref="Y78:Z78"/>
    <mergeCell ref="Q100:AA101"/>
    <mergeCell ref="D45:N45"/>
    <mergeCell ref="U72:X73"/>
    <mergeCell ref="Y72:AA73"/>
    <mergeCell ref="Y97:Z97"/>
    <mergeCell ref="Y95:AA96"/>
    <mergeCell ref="H128:N128"/>
    <mergeCell ref="A231:AA231"/>
    <mergeCell ref="P227:S227"/>
    <mergeCell ref="J225:O225"/>
    <mergeCell ref="P225:AA225"/>
    <mergeCell ref="J226:O226"/>
    <mergeCell ref="P226:AA226"/>
    <mergeCell ref="C190:G190"/>
    <mergeCell ref="C148:AA148"/>
    <mergeCell ref="C152:E152"/>
    <mergeCell ref="C159:E159"/>
    <mergeCell ref="C167:E167"/>
    <mergeCell ref="C175:E175"/>
    <mergeCell ref="C185:E185"/>
    <mergeCell ref="C179:AA181"/>
    <mergeCell ref="C186:AA188"/>
    <mergeCell ref="C197:AA197"/>
    <mergeCell ref="I168:L168"/>
    <mergeCell ref="H190:AA194"/>
    <mergeCell ref="C195:L196"/>
    <mergeCell ref="T227:AA227"/>
    <mergeCell ref="P151:AA151"/>
    <mergeCell ref="P152:AA152"/>
    <mergeCell ref="J227:O229"/>
    <mergeCell ref="T228:Y228"/>
    <mergeCell ref="Z228:AA228"/>
    <mergeCell ref="P229:S229"/>
    <mergeCell ref="T229:AA229"/>
    <mergeCell ref="C139:AA140"/>
    <mergeCell ref="Y136:AA137"/>
    <mergeCell ref="Y138:Z138"/>
    <mergeCell ref="N161:P161"/>
    <mergeCell ref="N162:P162"/>
    <mergeCell ref="N168:P168"/>
    <mergeCell ref="R161:U161"/>
    <mergeCell ref="R162:U162"/>
    <mergeCell ref="V161:Z161"/>
    <mergeCell ref="V162:Z162"/>
    <mergeCell ref="P228:S228"/>
    <mergeCell ref="C192:E192"/>
    <mergeCell ref="N178:P178"/>
    <mergeCell ref="H183:AA184"/>
    <mergeCell ref="N196:P196"/>
    <mergeCell ref="B137:X138"/>
    <mergeCell ref="C147:E147"/>
    <mergeCell ref="B198:E198"/>
    <mergeCell ref="N185:P185"/>
    <mergeCell ref="C169:AA171"/>
    <mergeCell ref="H176:O176"/>
    <mergeCell ref="N35:Q35"/>
    <mergeCell ref="B68:AA69"/>
    <mergeCell ref="D35:H36"/>
    <mergeCell ref="Y79:Z79"/>
    <mergeCell ref="Q76:T76"/>
    <mergeCell ref="Y76:Z76"/>
    <mergeCell ref="O9:Z9"/>
    <mergeCell ref="O29:R29"/>
    <mergeCell ref="A15:AA15"/>
    <mergeCell ref="C19:AA20"/>
    <mergeCell ref="I36:M36"/>
    <mergeCell ref="V36:W36"/>
    <mergeCell ref="I32:N32"/>
    <mergeCell ref="W29:X29"/>
    <mergeCell ref="S29:V29"/>
    <mergeCell ref="S35:T35"/>
    <mergeCell ref="S36:T36"/>
    <mergeCell ref="V35:W35"/>
    <mergeCell ref="L30:L31"/>
    <mergeCell ref="I35:M35"/>
    <mergeCell ref="S32:U32"/>
    <mergeCell ref="V32:W32"/>
    <mergeCell ref="N36:Q36"/>
    <mergeCell ref="U76:X76"/>
    <mergeCell ref="A4:AA5"/>
    <mergeCell ref="D32:H32"/>
    <mergeCell ref="D34:H34"/>
    <mergeCell ref="I34:X34"/>
    <mergeCell ref="D29:H29"/>
    <mergeCell ref="V30:W30"/>
    <mergeCell ref="V31:W31"/>
    <mergeCell ref="R30:U30"/>
    <mergeCell ref="R31:U31"/>
    <mergeCell ref="C7:F7"/>
    <mergeCell ref="H7:I7"/>
    <mergeCell ref="K7:L7"/>
    <mergeCell ref="N11:Z11"/>
    <mergeCell ref="N12:Z12"/>
    <mergeCell ref="N10:Z10"/>
    <mergeCell ref="I33:K33"/>
    <mergeCell ref="H129:N129"/>
    <mergeCell ref="O129:Z129"/>
    <mergeCell ref="H130:N130"/>
    <mergeCell ref="O130:Z130"/>
    <mergeCell ref="B127:G128"/>
    <mergeCell ref="C106:N106"/>
    <mergeCell ref="Q106:AA106"/>
    <mergeCell ref="H127:N127"/>
    <mergeCell ref="O127:Z127"/>
    <mergeCell ref="B129:G131"/>
    <mergeCell ref="H131:N131"/>
    <mergeCell ref="O131:Z131"/>
    <mergeCell ref="Y112:Z112"/>
    <mergeCell ref="Y110:AA111"/>
    <mergeCell ref="C108:Z109"/>
    <mergeCell ref="O128:Z128"/>
    <mergeCell ref="P176:AA176"/>
    <mergeCell ref="H177:O177"/>
    <mergeCell ref="P177:AA177"/>
    <mergeCell ref="H173:AA175"/>
    <mergeCell ref="H165:AA166"/>
    <mergeCell ref="N154:P154"/>
    <mergeCell ref="N153:S153"/>
    <mergeCell ref="C155:AA155"/>
    <mergeCell ref="A3:AA3"/>
    <mergeCell ref="U77:X77"/>
    <mergeCell ref="U78:X78"/>
    <mergeCell ref="Q78:T78"/>
    <mergeCell ref="F77:P77"/>
    <mergeCell ref="F78:P78"/>
    <mergeCell ref="D64:H64"/>
    <mergeCell ref="I64:X64"/>
    <mergeCell ref="I28:X28"/>
    <mergeCell ref="D27:H28"/>
    <mergeCell ref="I27:L27"/>
    <mergeCell ref="M27:X27"/>
    <mergeCell ref="I29:N29"/>
    <mergeCell ref="M30:Q31"/>
    <mergeCell ref="D30:H31"/>
    <mergeCell ref="I30:K31"/>
    <mergeCell ref="Q77:T77"/>
    <mergeCell ref="G76:P76"/>
    <mergeCell ref="Q75:T75"/>
    <mergeCell ref="Q72:T72"/>
    <mergeCell ref="U75:X75"/>
    <mergeCell ref="E74:P74"/>
    <mergeCell ref="F75:P75"/>
    <mergeCell ref="U74:X74"/>
    <mergeCell ref="D39:H39"/>
    <mergeCell ref="I41:X41"/>
    <mergeCell ref="Y75:Z75"/>
    <mergeCell ref="D44:H44"/>
    <mergeCell ref="D56:H56"/>
    <mergeCell ref="D73:P73"/>
    <mergeCell ref="O45:Q45"/>
    <mergeCell ref="D57:H57"/>
    <mergeCell ref="I57:X57"/>
    <mergeCell ref="I40:X40"/>
    <mergeCell ref="I39:X39"/>
    <mergeCell ref="D40:H40"/>
    <mergeCell ref="D41:H41"/>
  </mergeCells>
  <phoneticPr fontId="1"/>
  <conditionalFormatting sqref="O9:Z9 N10:Z12 I34:X34 I39:X41 I28:I30 M27 O45">
    <cfRule type="containsBlanks" dxfId="67" priority="151">
      <formula>LEN(TRIM(I9))=0</formula>
    </cfRule>
  </conditionalFormatting>
  <conditionalFormatting sqref="L33 Q33 V33">
    <cfRule type="containsBlanks" dxfId="66" priority="145">
      <formula>LEN(TRIM(L33))=0</formula>
    </cfRule>
  </conditionalFormatting>
  <conditionalFormatting sqref="V30:W30">
    <cfRule type="expression" dxfId="65" priority="139">
      <formula>AND($I$29="併用住宅",$V$30="")</formula>
    </cfRule>
  </conditionalFormatting>
  <conditionalFormatting sqref="V31:W31">
    <cfRule type="expression" dxfId="64" priority="138">
      <formula>AND($I$29="併用住宅",$V$31="")</formula>
    </cfRule>
  </conditionalFormatting>
  <conditionalFormatting sqref="I56:N56">
    <cfRule type="containsBlanks" dxfId="63" priority="136">
      <formula>LEN(TRIM(I56))=0</formula>
    </cfRule>
  </conditionalFormatting>
  <conditionalFormatting sqref="Q73:Q78">
    <cfRule type="containsBlanks" dxfId="62" priority="134">
      <formula>LEN(TRIM(Q73))=0</formula>
    </cfRule>
  </conditionalFormatting>
  <conditionalFormatting sqref="U75:X78">
    <cfRule type="expression" dxfId="61" priority="127">
      <formula>$I$29="併用住宅"</formula>
    </cfRule>
    <cfRule type="expression" dxfId="60" priority="131">
      <formula>AND($I$29="併用住宅",$U$75="")</formula>
    </cfRule>
  </conditionalFormatting>
  <conditionalFormatting sqref="U72:X73">
    <cfRule type="expression" dxfId="59" priority="130">
      <formula>$I$29="併用住宅"</formula>
    </cfRule>
  </conditionalFormatting>
  <conditionalFormatting sqref="B19">
    <cfRule type="containsBlanks" dxfId="58" priority="178">
      <formula>LEN(TRIM(B19))=0</formula>
    </cfRule>
  </conditionalFormatting>
  <conditionalFormatting sqref="B63">
    <cfRule type="containsBlanks" dxfId="57" priority="185">
      <formula>LEN(TRIM(B63))=0</formula>
    </cfRule>
  </conditionalFormatting>
  <conditionalFormatting sqref="U74:X74">
    <cfRule type="expression" dxfId="56" priority="128">
      <formula>$I$29="併用住宅"</formula>
    </cfRule>
    <cfRule type="expression" dxfId="55" priority="132">
      <formula>AND($I$29="併用住宅",$U$74="")</formula>
    </cfRule>
  </conditionalFormatting>
  <conditionalFormatting sqref="B61">
    <cfRule type="containsBlanks" dxfId="54" priority="184">
      <formula>LEN(TRIM(B61))=0</formula>
    </cfRule>
  </conditionalFormatting>
  <conditionalFormatting sqref="B22">
    <cfRule type="containsBlanks" dxfId="53" priority="179">
      <formula>LEN(TRIM(B22))=0</formula>
    </cfRule>
  </conditionalFormatting>
  <conditionalFormatting sqref="B38">
    <cfRule type="containsBlanks" dxfId="52" priority="180">
      <formula>LEN(TRIM(B38))=0</formula>
    </cfRule>
  </conditionalFormatting>
  <conditionalFormatting sqref="B43">
    <cfRule type="containsBlanks" dxfId="51" priority="181">
      <formula>LEN(TRIM(B43))=0</formula>
    </cfRule>
  </conditionalFormatting>
  <conditionalFormatting sqref="B48">
    <cfRule type="containsBlanks" dxfId="50" priority="182">
      <formula>LEN(TRIM(B48))=0</formula>
    </cfRule>
  </conditionalFormatting>
  <conditionalFormatting sqref="N185:P185">
    <cfRule type="containsBlanks" dxfId="49" priority="172">
      <formula>LEN(TRIM(N185))=0</formula>
    </cfRule>
  </conditionalFormatting>
  <conditionalFormatting sqref="S29">
    <cfRule type="containsBlanks" dxfId="48" priority="75">
      <formula>LEN(TRIM(S29))=0</formula>
    </cfRule>
  </conditionalFormatting>
  <conditionalFormatting sqref="V32">
    <cfRule type="containsBlanks" dxfId="47" priority="70">
      <formula>LEN(TRIM(V32))=0</formula>
    </cfRule>
  </conditionalFormatting>
  <conditionalFormatting sqref="H7">
    <cfRule type="containsBlanks" dxfId="46" priority="67">
      <formula>LEN(TRIM(H7))=0</formula>
    </cfRule>
  </conditionalFormatting>
  <conditionalFormatting sqref="K7">
    <cfRule type="containsBlanks" dxfId="45" priority="66">
      <formula>LEN(TRIM(K7))=0</formula>
    </cfRule>
  </conditionalFormatting>
  <conditionalFormatting sqref="C7:F7">
    <cfRule type="containsBlanks" dxfId="44" priority="65">
      <formula>LEN(TRIM(C7))=0</formula>
    </cfRule>
  </conditionalFormatting>
  <conditionalFormatting sqref="N153:S153">
    <cfRule type="containsBlanks" dxfId="43" priority="164">
      <formula>LEN(TRIM(N153))=0</formula>
    </cfRule>
  </conditionalFormatting>
  <conditionalFormatting sqref="N154:P154">
    <cfRule type="containsBlanks" dxfId="42" priority="165">
      <formula>LEN(TRIM(N154))=0</formula>
    </cfRule>
  </conditionalFormatting>
  <conditionalFormatting sqref="B118">
    <cfRule type="containsBlanks" dxfId="41" priority="156">
      <formula>LEN(TRIM(B118))=0</formula>
    </cfRule>
  </conditionalFormatting>
  <conditionalFormatting sqref="N178:P178">
    <cfRule type="containsBlanks" dxfId="40" priority="171">
      <formula>LEN(TRIM(N178))=0</formula>
    </cfRule>
  </conditionalFormatting>
  <conditionalFormatting sqref="N196:P196">
    <cfRule type="containsBlanks" dxfId="39" priority="174">
      <formula>LEN(TRIM(N196))=0</formula>
    </cfRule>
  </conditionalFormatting>
  <conditionalFormatting sqref="N168:P168">
    <cfRule type="containsBlanks" dxfId="38" priority="170">
      <formula>LEN(TRIM(N168))=0</formula>
    </cfRule>
  </conditionalFormatting>
  <conditionalFormatting sqref="I44:N44">
    <cfRule type="containsBlanks" dxfId="37" priority="57">
      <formula>LEN(TRIM(I44))=0</formula>
    </cfRule>
  </conditionalFormatting>
  <conditionalFormatting sqref="V35 S35">
    <cfRule type="containsBlanks" dxfId="36" priority="54">
      <formula>LEN(TRIM(S35))=0</formula>
    </cfRule>
  </conditionalFormatting>
  <conditionalFormatting sqref="N35:Q35">
    <cfRule type="containsBlanks" dxfId="35" priority="53">
      <formula>LEN(TRIM(N35))=0</formula>
    </cfRule>
  </conditionalFormatting>
  <conditionalFormatting sqref="V36 S36">
    <cfRule type="containsBlanks" dxfId="34" priority="52">
      <formula>LEN(TRIM(S36))=0</formula>
    </cfRule>
  </conditionalFormatting>
  <conditionalFormatting sqref="N36:Q36">
    <cfRule type="containsBlanks" dxfId="33" priority="51">
      <formula>LEN(TRIM(N36))=0</formula>
    </cfRule>
  </conditionalFormatting>
  <conditionalFormatting sqref="O127:Z131">
    <cfRule type="containsBlanks" dxfId="32" priority="50">
      <formula>LEN(TRIM(O127))=0</formula>
    </cfRule>
  </conditionalFormatting>
  <conditionalFormatting sqref="B190">
    <cfRule type="containsBlanks" dxfId="31" priority="167">
      <formula>LEN(TRIM(B190))=0</formula>
    </cfRule>
  </conditionalFormatting>
  <conditionalFormatting sqref="B116">
    <cfRule type="containsBlanks" dxfId="30" priority="155">
      <formula>LEN(TRIM(B116))=0</formula>
    </cfRule>
  </conditionalFormatting>
  <conditionalFormatting sqref="N161:P162">
    <cfRule type="containsBlanks" dxfId="29" priority="166">
      <formula>LEN(TRIM(N161))=0</formula>
    </cfRule>
  </conditionalFormatting>
  <conditionalFormatting sqref="B55">
    <cfRule type="containsBlanks" dxfId="28" priority="183">
      <formula>LEN(TRIM(B55))=0</formula>
    </cfRule>
  </conditionalFormatting>
  <conditionalFormatting sqref="B67">
    <cfRule type="containsBlanks" dxfId="27" priority="177">
      <formula>LEN(TRIM(B67))=0</formula>
    </cfRule>
  </conditionalFormatting>
  <conditionalFormatting sqref="B99">
    <cfRule type="containsBlanks" dxfId="26" priority="153">
      <formula>LEN(TRIM(B99))=0</formula>
    </cfRule>
  </conditionalFormatting>
  <conditionalFormatting sqref="P99">
    <cfRule type="containsBlanks" dxfId="25" priority="154">
      <formula>LEN(TRIM(P99))=0</formula>
    </cfRule>
  </conditionalFormatting>
  <conditionalFormatting sqref="B120">
    <cfRule type="containsBlanks" dxfId="24" priority="157">
      <formula>LEN(TRIM(B120))=0</formula>
    </cfRule>
  </conditionalFormatting>
  <conditionalFormatting sqref="B122">
    <cfRule type="containsBlanks" dxfId="23" priority="158">
      <formula>LEN(TRIM(B122))=0</formula>
    </cfRule>
  </conditionalFormatting>
  <conditionalFormatting sqref="B124">
    <cfRule type="containsBlanks" dxfId="22" priority="159">
      <formula>LEN(TRIM(B124))=0</formula>
    </cfRule>
  </conditionalFormatting>
  <conditionalFormatting sqref="B142">
    <cfRule type="containsBlanks" dxfId="21" priority="160">
      <formula>LEN(TRIM(B142))=0</formula>
    </cfRule>
  </conditionalFormatting>
  <conditionalFormatting sqref="B145">
    <cfRule type="containsBlanks" dxfId="20" priority="161">
      <formula>LEN(TRIM(B145))=0</formula>
    </cfRule>
  </conditionalFormatting>
  <conditionalFormatting sqref="B150">
    <cfRule type="containsBlanks" dxfId="19" priority="162">
      <formula>LEN(TRIM(B150))=0</formula>
    </cfRule>
  </conditionalFormatting>
  <conditionalFormatting sqref="B157">
    <cfRule type="containsBlanks" dxfId="18" priority="163">
      <formula>LEN(TRIM(B157))=0</formula>
    </cfRule>
  </conditionalFormatting>
  <conditionalFormatting sqref="B165">
    <cfRule type="containsBlanks" dxfId="17" priority="169">
      <formula>LEN(TRIM(B165))=0</formula>
    </cfRule>
  </conditionalFormatting>
  <conditionalFormatting sqref="B173">
    <cfRule type="containsBlanks" dxfId="16" priority="175">
      <formula>LEN(TRIM(B173))=0</formula>
    </cfRule>
  </conditionalFormatting>
  <conditionalFormatting sqref="B183">
    <cfRule type="containsBlanks" dxfId="15" priority="173">
      <formula>LEN(TRIM(B183))=0</formula>
    </cfRule>
  </conditionalFormatting>
  <conditionalFormatting sqref="P225:AA226">
    <cfRule type="containsBlanks" dxfId="14" priority="27">
      <formula>LEN(TRIM(P225))=0</formula>
    </cfRule>
  </conditionalFormatting>
  <conditionalFormatting sqref="T227:AA227 T229:AA229 T228 Z228">
    <cfRule type="containsBlanks" dxfId="13" priority="26">
      <formula>LEN(TRIM(T227))=0</formula>
    </cfRule>
  </conditionalFormatting>
  <conditionalFormatting sqref="I64:X64">
    <cfRule type="containsBlanks" dxfId="12" priority="25">
      <formula>LEN(TRIM(I64))=0</formula>
    </cfRule>
  </conditionalFormatting>
  <conditionalFormatting sqref="R161:U162">
    <cfRule type="containsBlanks" dxfId="11" priority="168">
      <formula>LEN(TRIM(R161))=0</formula>
    </cfRule>
  </conditionalFormatting>
  <conditionalFormatting sqref="V161:Z161">
    <cfRule type="expression" dxfId="10" priority="19">
      <formula>AND($R$161="その他のこて塗り",$V$161="")</formula>
    </cfRule>
    <cfRule type="expression" dxfId="9" priority="20">
      <formula>"$R$158=""その他のこて塗り"""</formula>
    </cfRule>
  </conditionalFormatting>
  <conditionalFormatting sqref="V162:Z162">
    <cfRule type="expression" dxfId="8" priority="18">
      <formula>AND($R$162="その他のこて塗り",$V$162="")</formula>
    </cfRule>
  </conditionalFormatting>
  <conditionalFormatting sqref="I32">
    <cfRule type="containsBlanks" dxfId="7" priority="10">
      <formula>LEN(TRIM(I32))=0</formula>
    </cfRule>
  </conditionalFormatting>
  <conditionalFormatting sqref="V45 S45">
    <cfRule type="containsBlanks" dxfId="6" priority="9">
      <formula>LEN(TRIM(S45))=0</formula>
    </cfRule>
  </conditionalFormatting>
  <conditionalFormatting sqref="B58">
    <cfRule type="containsBlanks" dxfId="5" priority="6">
      <formula>LEN(TRIM(B58))=0</formula>
    </cfRule>
  </conditionalFormatting>
  <conditionalFormatting sqref="I57:X57">
    <cfRule type="expression" dxfId="4" priority="7">
      <formula>AND($I$34="その他",#REF!="")</formula>
    </cfRule>
  </conditionalFormatting>
  <conditionalFormatting sqref="B53">
    <cfRule type="containsBlanks" dxfId="3" priority="4">
      <formula>LEN(TRIM(B53))=0</formula>
    </cfRule>
  </conditionalFormatting>
  <conditionalFormatting sqref="B126">
    <cfRule type="containsBlanks" dxfId="2" priority="3">
      <formula>LEN(TRIM(B126))=0</formula>
    </cfRule>
  </conditionalFormatting>
  <conditionalFormatting sqref="B50">
    <cfRule type="containsBlanks" dxfId="1" priority="2">
      <formula>LEN(TRIM(B50))=0</formula>
    </cfRule>
  </conditionalFormatting>
  <dataValidations count="30">
    <dataValidation type="whole" operator="greaterThanOrEqual" allowBlank="1" showInputMessage="1" showErrorMessage="1" error="1か所以上が必須です。" sqref="V33 Q33 L33">
      <formula1>1</formula1>
    </dataValidation>
    <dataValidation type="list" allowBlank="1" showInputMessage="1" showErrorMessage="1" sqref="I56:N56">
      <formula1>"有,無,"</formula1>
    </dataValidation>
    <dataValidation type="list" allowBlank="1" showInputMessage="1" showErrorMessage="1" sqref="I29">
      <formula1>"専用住宅,併用住宅"</formula1>
    </dataValidation>
    <dataValidation type="list" allowBlank="1" showInputMessage="1" showErrorMessage="1" sqref="I34:X34">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73:T73">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74:T74">
      <formula1>10</formula1>
      <formula2>Q73</formula2>
    </dataValidation>
    <dataValidation type="list" allowBlank="1" showInputMessage="1" showErrorMessage="1" sqref="N168:P168">
      <formula1>"和瓦,平板瓦,S瓦,"</formula1>
    </dataValidation>
    <dataValidation type="list" allowBlank="1" showInputMessage="1" showErrorMessage="1" sqref="N153:S153">
      <formula1>"ささら子下見板,押縁下見板,南京下見板,"</formula1>
    </dataValidation>
    <dataValidation type="list" allowBlank="1" showInputMessage="1" showErrorMessage="1" sqref="M27:X27">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7:I7 S35:T36 S45:T45">
      <formula1>"1,2,3,4,5,6,7,8,9,10,11,12,"</formula1>
    </dataValidation>
    <dataValidation type="list" allowBlank="1" showInputMessage="1" showErrorMessage="1" sqref="V32:W32">
      <formula1>"1,2,3,"</formula1>
    </dataValidation>
    <dataValidation type="list" allowBlank="1" showInputMessage="1" showErrorMessage="1" sqref="K7:L7">
      <formula1>"1,2,3,4,5,6,7,8,9,10,11,12,13,14,15,16,17,18,19,20,21,22,23,24,25,26,27,28,29,30,31, "</formula1>
    </dataValidation>
    <dataValidation type="list" allowBlank="1" showInputMessage="1" showErrorMessage="1" sqref="C7:F7 N35:Q36 O45">
      <formula1>"2,3,4,5,6,7,8,9,10,"</formula1>
    </dataValidation>
    <dataValidation type="list" allowBlank="1" showInputMessage="1" showErrorMessage="1" sqref="I44:N44">
      <formula1>"要,不要,"</formula1>
    </dataValidation>
    <dataValidation type="list" allowBlank="1" showInputMessage="1" showErrorMessage="1" sqref="V35:W36 V45:W45">
      <formula1>"1,2,3,4,5,6,7,8,9,10,11,12,13,14,15,16,17,18,19,20,21,22,23,24,25,26,27,28,29,30,31,"</formula1>
    </dataValidation>
    <dataValidation type="list" allowBlank="1" showInputMessage="1" showErrorMessage="1" sqref="B19 B22 B38 B43 B48 B61 B55 B63 B67 B99 P99 B116 B118 B120 B122 B126 B142 B145 B150 B157 B165 B173 B183 B190 B58 B124 B53 B50">
      <formula1>"✔,"</formula1>
    </dataValidation>
    <dataValidation type="list" allowBlank="1" showInputMessage="1" showErrorMessage="1" sqref="T227:AA227">
      <formula1>"一級建築士事務所,二級建築士事務所,木造建築士事務所"</formula1>
    </dataValidation>
    <dataValidation type="list" allowBlank="1" showInputMessage="1" showErrorMessage="1" sqref="J225:O225">
      <formula1>"工事監理者氏名,工事施工者氏名"</formula1>
    </dataValidation>
    <dataValidation type="whole" showInputMessage="1" showErrorMessage="1" errorTitle="エラー" error="県産材の使用材積以下の整数値（小数点以下切捨て）を入力してください。_x000a_" sqref="Q75:T75">
      <formula1>0</formula1>
      <formula2>Q74</formula2>
    </dataValidation>
    <dataValidation type="whole" operator="lessThanOrEqual" allowBlank="1" showInputMessage="1" showErrorMessage="1" error="県産規格材の使用材積以下の整数値（小数点以下切捨て）を入力してください。" sqref="Q76:T76">
      <formula1>Q75</formula1>
    </dataValidation>
    <dataValidation type="whole" allowBlank="1" showInputMessage="1" showErrorMessage="1" error="県産材の使用材積以下の整数値（小数点以下切捨て）を入力してください。_x000a_" sqref="Q77:T77">
      <formula1>0</formula1>
      <formula2>Q74</formula2>
    </dataValidation>
    <dataValidation type="whole" allowBlank="1" showInputMessage="1" showErrorMessage="1" error="整数値（小数点以下切捨て）を入力してください。" sqref="Q78:T78">
      <formula1>0</formula1>
      <formula2>1000000</formula2>
    </dataValidation>
    <dataValidation type="whole" allowBlank="1" showInputMessage="1" showErrorMessage="1" error="10以上かつ併用住宅全体の県産材の使用材積以下の整数値（小数点以下切捨て）を入力してください。（10未満の数値や整数値以外の内容は入力できません。）_x000a_住宅部分の県産材10m3未満は補助対象外です。" sqref="U74:X74">
      <formula1>10</formula1>
      <formula2>Q74</formula2>
    </dataValidation>
    <dataValidation type="whole" allowBlank="1" showInputMessage="1" showErrorMessage="1" error="住宅部分の県産材の使用材積以下かつ併用住宅全体の県産規格材の使用材積以下の整数値（小数点以下切捨て）を入力してください。" sqref="U75:X75">
      <formula1>0</formula1>
      <formula2>MIN(Q75,U74)</formula2>
    </dataValidation>
    <dataValidation type="whole" allowBlank="1" showInputMessage="1" showErrorMessage="1" error="住宅部分の県産規格材の使用材積以下かつ併用住宅全体の県産機械等級区分構造材の使用材積以下の整数値（小数点以下切捨て）を入力してください。" sqref="U76:X76">
      <formula1>0</formula1>
      <formula2>MIN(Q76,U75)</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77:X77">
      <formula1>0</formula1>
      <formula2>MIN(Q77,U74)</formula2>
    </dataValidation>
    <dataValidation type="whole" allowBlank="1" showInputMessage="1" showErrorMessage="1" errorTitle="エラー" error="併用住宅全体の県産内外装材、県産木塀の見付面積以下の整数値（小数点以下切捨て）を入力してください。" sqref="U78:X78">
      <formula1>0</formula1>
      <formula2>Q78</formula2>
    </dataValidation>
    <dataValidation type="list" allowBlank="1" showInputMessage="1" showErrorMessage="1" sqref="R161:U161">
      <formula1>"モルタル塗,漆喰塗,土壁塗,そとん壁,その他のこて塗り"</formula1>
    </dataValidation>
    <dataValidation type="list" allowBlank="1" showInputMessage="1" showErrorMessage="1" sqref="R162:U162">
      <formula1>"珪藻土塗,じゅらく塗,その他のこて塗り"</formula1>
    </dataValidation>
    <dataValidation type="list" allowBlank="1" showInputMessage="1" showErrorMessage="1" sqref="O131:Z131">
      <formula1>"申請者と同じ,申請者と異なる"</formula1>
    </dataValidation>
  </dataValidations>
  <pageMargins left="0.70866141732283472" right="0.70866141732283472" top="0.35433070866141736" bottom="0.35433070866141736" header="0.31496062992125984" footer="0.31496062992125984"/>
  <pageSetup paperSize="9" orientation="portrait" horizontalDpi="1200" verticalDpi="1200" r:id="rId1"/>
  <rowBreaks count="3" manualBreakCount="3">
    <brk id="70" max="26" man="1"/>
    <brk id="135" max="26" man="1"/>
    <brk id="199"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view="pageBreakPreview" zoomScale="85" zoomScaleNormal="100" zoomScaleSheetLayoutView="85" workbookViewId="0">
      <selection activeCell="C14" sqref="C14"/>
    </sheetView>
  </sheetViews>
  <sheetFormatPr defaultColWidth="9" defaultRowHeight="13" x14ac:dyDescent="0.2"/>
  <cols>
    <col min="1" max="1" width="4.7265625" style="1" customWidth="1"/>
    <col min="2" max="4" width="24.6328125" style="1" customWidth="1"/>
    <col min="5" max="16384" width="9" style="1"/>
  </cols>
  <sheetData>
    <row r="1" spans="1:6" x14ac:dyDescent="0.2">
      <c r="A1" s="1" t="s">
        <v>183</v>
      </c>
    </row>
    <row r="5" spans="1:6" ht="14" x14ac:dyDescent="0.2">
      <c r="A5" s="292" t="s">
        <v>168</v>
      </c>
      <c r="B5" s="292"/>
      <c r="C5" s="292"/>
      <c r="D5" s="292"/>
      <c r="E5" s="292"/>
    </row>
    <row r="7" spans="1:6" ht="38.25" customHeight="1" x14ac:dyDescent="0.2">
      <c r="C7" s="6" t="s">
        <v>46</v>
      </c>
      <c r="D7" s="183" t="str">
        <f>IF(【様式第６号】事業計画書兼チェックシート!N10="","",【様式第６号】事業計画書兼チェックシート!N10)</f>
        <v/>
      </c>
      <c r="E7" s="183"/>
    </row>
    <row r="8" spans="1:6" x14ac:dyDescent="0.2">
      <c r="C8" s="6" t="s">
        <v>47</v>
      </c>
      <c r="D8" s="293" t="str">
        <f>IF(【様式第６号】事業計画書兼チェックシート!N11="","",【様式第６号】事業計画書兼チェックシート!N11)</f>
        <v/>
      </c>
      <c r="E8" s="293"/>
    </row>
    <row r="10" spans="1:6" x14ac:dyDescent="0.2">
      <c r="A10" s="1" t="s">
        <v>41</v>
      </c>
    </row>
    <row r="11" spans="1:6" x14ac:dyDescent="0.2">
      <c r="A11" s="1" t="s">
        <v>42</v>
      </c>
    </row>
    <row r="13" spans="1:6" x14ac:dyDescent="0.2">
      <c r="B13" s="73" t="s">
        <v>40</v>
      </c>
      <c r="C13" s="73" t="s">
        <v>5</v>
      </c>
      <c r="D13" s="73" t="s">
        <v>45</v>
      </c>
    </row>
    <row r="14" spans="1:6" ht="28" customHeight="1" x14ac:dyDescent="0.2">
      <c r="A14" s="142" t="s">
        <v>44</v>
      </c>
      <c r="B14" s="139" t="s">
        <v>278</v>
      </c>
      <c r="C14" s="141" t="s">
        <v>279</v>
      </c>
      <c r="D14" s="140" t="s">
        <v>280</v>
      </c>
    </row>
    <row r="15" spans="1:6" ht="29.5" customHeight="1" x14ac:dyDescent="0.2">
      <c r="A15" s="74" t="s">
        <v>44</v>
      </c>
      <c r="B15" s="76" t="s">
        <v>281</v>
      </c>
      <c r="C15" s="76" t="s">
        <v>282</v>
      </c>
      <c r="D15" s="76" t="s">
        <v>283</v>
      </c>
      <c r="F15" s="132"/>
    </row>
    <row r="16" spans="1:6" x14ac:dyDescent="0.2">
      <c r="B16" s="75"/>
      <c r="C16" s="75"/>
      <c r="D16" s="75"/>
    </row>
    <row r="17" spans="1:7" x14ac:dyDescent="0.2">
      <c r="B17" s="72" t="s">
        <v>40</v>
      </c>
      <c r="C17" s="73" t="s">
        <v>5</v>
      </c>
      <c r="D17" s="73" t="s">
        <v>24</v>
      </c>
    </row>
    <row r="18" spans="1:7" ht="36" customHeight="1" x14ac:dyDescent="0.2">
      <c r="B18" s="123"/>
      <c r="C18" s="123"/>
      <c r="D18" s="124"/>
    </row>
    <row r="19" spans="1:7" ht="36" customHeight="1" x14ac:dyDescent="0.2">
      <c r="B19" s="123"/>
      <c r="C19" s="123"/>
      <c r="D19" s="124"/>
    </row>
    <row r="20" spans="1:7" ht="36" customHeight="1" x14ac:dyDescent="0.2">
      <c r="B20" s="123"/>
      <c r="C20" s="123"/>
      <c r="D20" s="124"/>
    </row>
    <row r="21" spans="1:7" ht="36" customHeight="1" x14ac:dyDescent="0.2">
      <c r="B21" s="123"/>
      <c r="C21" s="123"/>
      <c r="D21" s="124"/>
      <c r="G21" s="1" t="s">
        <v>254</v>
      </c>
    </row>
    <row r="22" spans="1:7" ht="36" customHeight="1" x14ac:dyDescent="0.2">
      <c r="B22" s="123"/>
      <c r="C22" s="123"/>
      <c r="D22" s="124"/>
      <c r="G22" s="1" t="s">
        <v>255</v>
      </c>
    </row>
    <row r="23" spans="1:7" ht="36" customHeight="1" x14ac:dyDescent="0.2">
      <c r="B23" s="123"/>
      <c r="C23" s="123"/>
      <c r="D23" s="124"/>
      <c r="G23" s="1" t="s">
        <v>256</v>
      </c>
    </row>
    <row r="24" spans="1:7" ht="36" customHeight="1" x14ac:dyDescent="0.2">
      <c r="B24" s="123"/>
      <c r="C24" s="123"/>
      <c r="D24" s="124"/>
      <c r="G24" s="1" t="s">
        <v>257</v>
      </c>
    </row>
    <row r="26" spans="1:7" x14ac:dyDescent="0.2">
      <c r="A26" s="1" t="s">
        <v>54</v>
      </c>
    </row>
    <row r="27" spans="1:7" x14ac:dyDescent="0.2">
      <c r="A27" s="77" t="s">
        <v>53</v>
      </c>
      <c r="B27" s="294" t="s">
        <v>52</v>
      </c>
      <c r="C27" s="294"/>
      <c r="D27" s="294"/>
      <c r="E27" s="294"/>
    </row>
    <row r="28" spans="1:7" x14ac:dyDescent="0.2">
      <c r="A28" s="78"/>
      <c r="B28" s="294"/>
      <c r="C28" s="294"/>
      <c r="D28" s="294"/>
      <c r="E28" s="294"/>
    </row>
    <row r="29" spans="1:7" x14ac:dyDescent="0.2">
      <c r="A29" s="77" t="s">
        <v>55</v>
      </c>
      <c r="B29" s="294" t="s">
        <v>56</v>
      </c>
      <c r="C29" s="294"/>
      <c r="D29" s="294"/>
      <c r="E29" s="294"/>
    </row>
    <row r="30" spans="1:7" x14ac:dyDescent="0.2">
      <c r="A30" s="77"/>
      <c r="B30" s="294"/>
      <c r="C30" s="294"/>
      <c r="D30" s="294"/>
      <c r="E30" s="294"/>
    </row>
    <row r="31" spans="1:7" x14ac:dyDescent="0.2">
      <c r="A31" s="77"/>
      <c r="B31" s="294"/>
      <c r="C31" s="294"/>
      <c r="D31" s="294"/>
      <c r="E31" s="294"/>
    </row>
    <row r="32" spans="1:7" x14ac:dyDescent="0.2">
      <c r="A32" s="78"/>
      <c r="B32" s="294"/>
      <c r="C32" s="294"/>
      <c r="D32" s="294"/>
      <c r="E32" s="294"/>
    </row>
  </sheetData>
  <sheetProtection algorithmName="SHA-512" hashValue="1mPeV5bFhaDsM1nM8eP7KTZ9MdfeUVjmh1Q4YRUj1tBxAcGNy+uoRk9LCLJt0N9yZDHlyvp7OkyuUPR80TIr4A==" saltValue="ub9NAIMqhyAuYxsVGghTMw==" spinCount="100000" sheet="1" objects="1" scenarios="1"/>
  <mergeCells count="5">
    <mergeCell ref="A5:E5"/>
    <mergeCell ref="D7:E7"/>
    <mergeCell ref="D8:E8"/>
    <mergeCell ref="B27:E28"/>
    <mergeCell ref="B29:E32"/>
  </mergeCells>
  <phoneticPr fontId="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view="pageBreakPreview" zoomScaleNormal="100" zoomScaleSheetLayoutView="100" workbookViewId="0">
      <selection activeCell="A16" sqref="A16:Z16"/>
    </sheetView>
  </sheetViews>
  <sheetFormatPr defaultColWidth="3.08984375" defaultRowHeight="18" customHeight="1" x14ac:dyDescent="0.2"/>
  <cols>
    <col min="1" max="26" width="3.08984375" style="79"/>
    <col min="27" max="27" width="3.08984375" style="80"/>
    <col min="28" max="16384" width="3.08984375" style="79"/>
  </cols>
  <sheetData>
    <row r="1" spans="1:27" ht="18" customHeight="1" x14ac:dyDescent="0.2">
      <c r="A1" s="79" t="s">
        <v>170</v>
      </c>
    </row>
    <row r="2" spans="1:27" ht="18" customHeight="1" x14ac:dyDescent="0.2">
      <c r="A2" s="300" t="s">
        <v>266</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80" t="s">
        <v>85</v>
      </c>
    </row>
    <row r="3" spans="1:27" ht="18" customHeight="1" x14ac:dyDescent="0.2">
      <c r="A3" s="81"/>
      <c r="B3" s="81"/>
      <c r="C3" s="81"/>
      <c r="D3" s="81"/>
      <c r="E3" s="81"/>
      <c r="F3" s="81"/>
      <c r="G3" s="81"/>
      <c r="H3" s="81"/>
      <c r="I3" s="81"/>
      <c r="J3" s="81"/>
      <c r="K3" s="81"/>
      <c r="L3" s="81"/>
      <c r="M3" s="81"/>
      <c r="N3" s="81"/>
      <c r="O3" s="81"/>
      <c r="P3" s="81"/>
      <c r="Q3" s="81"/>
      <c r="R3" s="81"/>
      <c r="S3" s="81"/>
      <c r="T3" s="81"/>
      <c r="U3" s="81"/>
      <c r="V3" s="81"/>
      <c r="W3" s="81"/>
      <c r="X3" s="81"/>
      <c r="Y3" s="81"/>
      <c r="Z3" s="81"/>
    </row>
    <row r="5" spans="1:27" ht="18" customHeight="1" x14ac:dyDescent="0.2">
      <c r="B5" s="79" t="str">
        <f>IF(【様式第６号】事業計画書兼チェックシート!BG27="","鳥取県　　　　　所長　様",【様式第６号】事業計画書兼チェックシート!BG27&amp;"　様")</f>
        <v>鳥取県　　　　　所長　様</v>
      </c>
    </row>
    <row r="7" spans="1:27" ht="18" customHeight="1" x14ac:dyDescent="0.2">
      <c r="M7" s="79" t="s">
        <v>14</v>
      </c>
    </row>
    <row r="8" spans="1:27" ht="18" customHeight="1" x14ac:dyDescent="0.2">
      <c r="M8" s="79" t="s">
        <v>13</v>
      </c>
      <c r="O8" s="82" t="s">
        <v>48</v>
      </c>
      <c r="P8" s="304" t="str">
        <f>IF(【様式第６号】事業計画書兼チェックシート!O9="","",【様式第６号】事業計画書兼チェックシート!O9)</f>
        <v/>
      </c>
      <c r="Q8" s="304"/>
      <c r="R8" s="304"/>
      <c r="S8" s="304"/>
      <c r="T8" s="304"/>
      <c r="U8" s="304"/>
      <c r="V8" s="304"/>
      <c r="W8" s="304"/>
      <c r="X8" s="304"/>
    </row>
    <row r="9" spans="1:27" ht="50.25" customHeight="1" x14ac:dyDescent="0.2">
      <c r="O9" s="301" t="str">
        <f>IF(【様式第６号】事業計画書兼チェックシート!N10="","",【様式第６号】事業計画書兼チェックシート!N10)</f>
        <v/>
      </c>
      <c r="P9" s="301"/>
      <c r="Q9" s="301"/>
      <c r="R9" s="301"/>
      <c r="S9" s="301"/>
      <c r="T9" s="301"/>
      <c r="U9" s="301"/>
      <c r="V9" s="301"/>
      <c r="W9" s="301"/>
      <c r="X9" s="301"/>
    </row>
    <row r="10" spans="1:27" ht="18" customHeight="1" x14ac:dyDescent="0.2">
      <c r="M10" s="79" t="s">
        <v>6</v>
      </c>
      <c r="O10" s="301" t="str">
        <f>IF(【様式第６号】事業計画書兼チェックシート!N11="","",【様式第６号】事業計画書兼チェックシート!N11)</f>
        <v/>
      </c>
      <c r="P10" s="301"/>
      <c r="Q10" s="301"/>
      <c r="R10" s="301"/>
      <c r="S10" s="301"/>
      <c r="T10" s="301"/>
      <c r="U10" s="301"/>
      <c r="V10" s="301"/>
      <c r="W10" s="301"/>
      <c r="X10" s="301"/>
      <c r="AA10" s="80" t="s">
        <v>86</v>
      </c>
    </row>
    <row r="11" spans="1:27" ht="18" customHeight="1" x14ac:dyDescent="0.2">
      <c r="M11" s="79" t="s">
        <v>9</v>
      </c>
      <c r="O11" s="302" t="str">
        <f>IF(【様式第６号】事業計画書兼チェックシート!N12="","",【様式第６号】事業計画書兼チェックシート!N12)</f>
        <v/>
      </c>
      <c r="P11" s="302"/>
      <c r="Q11" s="302"/>
      <c r="R11" s="302"/>
      <c r="S11" s="302"/>
      <c r="T11" s="302"/>
      <c r="U11" s="302"/>
      <c r="V11" s="302"/>
      <c r="W11" s="302"/>
      <c r="X11" s="302"/>
    </row>
    <row r="14" spans="1:27" ht="18" customHeight="1" x14ac:dyDescent="0.2">
      <c r="A14" s="295" t="s">
        <v>15</v>
      </c>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row>
    <row r="16" spans="1:27" ht="36" customHeight="1" x14ac:dyDescent="0.2">
      <c r="A16" s="303" t="s">
        <v>25</v>
      </c>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row>
    <row r="18" spans="1:27" ht="18" customHeight="1" x14ac:dyDescent="0.2">
      <c r="A18" s="295" t="s">
        <v>16</v>
      </c>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row>
    <row r="20" spans="1:27" ht="18" customHeight="1" x14ac:dyDescent="0.2">
      <c r="B20" s="83" t="s">
        <v>17</v>
      </c>
      <c r="C20" s="84"/>
      <c r="D20" s="84"/>
      <c r="E20" s="84"/>
      <c r="F20" s="84"/>
      <c r="G20" s="85"/>
      <c r="H20" s="296" t="s">
        <v>18</v>
      </c>
      <c r="I20" s="297"/>
      <c r="J20" s="297"/>
      <c r="K20" s="297"/>
      <c r="L20" s="297"/>
      <c r="M20" s="297"/>
      <c r="N20" s="297"/>
      <c r="O20" s="297"/>
      <c r="P20" s="297"/>
      <c r="Q20" s="297"/>
      <c r="R20" s="297"/>
      <c r="S20" s="297"/>
      <c r="T20" s="297"/>
      <c r="U20" s="297"/>
      <c r="V20" s="297"/>
      <c r="W20" s="297"/>
      <c r="X20" s="297"/>
      <c r="Y20" s="298"/>
    </row>
    <row r="21" spans="1:27" ht="18" customHeight="1" x14ac:dyDescent="0.2">
      <c r="B21" s="83" t="s">
        <v>19</v>
      </c>
      <c r="C21" s="84"/>
      <c r="D21" s="84"/>
      <c r="E21" s="84"/>
      <c r="F21" s="84"/>
      <c r="G21" s="85"/>
      <c r="H21" s="86"/>
      <c r="I21" s="87"/>
      <c r="J21" s="87"/>
      <c r="K21" s="87"/>
      <c r="L21" s="88" t="s">
        <v>26</v>
      </c>
      <c r="M21" s="299" t="str">
        <f>IF(【様式第６号】事業計画書兼チェックシート!K200="","",【様式第６号】事業計画書兼チェックシート!AB200*10000)</f>
        <v/>
      </c>
      <c r="N21" s="299"/>
      <c r="O21" s="299"/>
      <c r="P21" s="299"/>
      <c r="Q21" s="299"/>
      <c r="R21" s="299"/>
      <c r="S21" s="87" t="s">
        <v>20</v>
      </c>
      <c r="T21" s="87"/>
      <c r="U21" s="87"/>
      <c r="V21" s="87"/>
      <c r="W21" s="87"/>
      <c r="X21" s="87"/>
      <c r="Y21" s="89"/>
      <c r="AA21" s="80" t="s">
        <v>87</v>
      </c>
    </row>
    <row r="22" spans="1:27" ht="18" customHeight="1" x14ac:dyDescent="0.2">
      <c r="B22" s="83" t="s">
        <v>21</v>
      </c>
      <c r="C22" s="84"/>
      <c r="D22" s="84"/>
      <c r="E22" s="84"/>
      <c r="F22" s="84"/>
      <c r="G22" s="85"/>
      <c r="H22" s="90"/>
      <c r="I22" s="91"/>
      <c r="J22" s="91"/>
      <c r="K22" s="91"/>
      <c r="L22" s="92" t="s">
        <v>26</v>
      </c>
      <c r="M22" s="299" t="str">
        <f>IF(【様式第６号】事業計画書兼チェックシート!K200="","",【様式第６号】事業計画書兼チェックシート!K200*10000)</f>
        <v/>
      </c>
      <c r="N22" s="299"/>
      <c r="O22" s="299"/>
      <c r="P22" s="299"/>
      <c r="Q22" s="299"/>
      <c r="R22" s="299"/>
      <c r="S22" s="87" t="s">
        <v>20</v>
      </c>
      <c r="T22" s="91"/>
      <c r="U22" s="91"/>
      <c r="V22" s="91"/>
      <c r="W22" s="91"/>
      <c r="X22" s="91"/>
      <c r="Y22" s="93"/>
      <c r="AA22" s="80" t="s">
        <v>87</v>
      </c>
    </row>
    <row r="23" spans="1:27" ht="18" customHeight="1" x14ac:dyDescent="0.2">
      <c r="B23" s="94" t="s">
        <v>22</v>
      </c>
      <c r="C23" s="95"/>
      <c r="D23" s="95"/>
      <c r="E23" s="95"/>
      <c r="F23" s="95"/>
      <c r="G23" s="96"/>
      <c r="H23" s="97"/>
      <c r="I23" s="98"/>
      <c r="J23" s="95"/>
      <c r="K23" s="95"/>
      <c r="L23" s="95"/>
      <c r="M23" s="95"/>
      <c r="N23" s="95"/>
      <c r="O23" s="95"/>
      <c r="P23" s="95"/>
      <c r="Q23" s="95"/>
      <c r="R23" s="95"/>
      <c r="S23" s="95"/>
      <c r="T23" s="95"/>
      <c r="U23" s="95"/>
      <c r="V23" s="95"/>
      <c r="W23" s="95"/>
      <c r="X23" s="95"/>
      <c r="Y23" s="96"/>
    </row>
    <row r="24" spans="1:27" ht="18" customHeight="1" x14ac:dyDescent="0.2">
      <c r="B24" s="99"/>
      <c r="C24" s="100"/>
      <c r="D24" s="100"/>
      <c r="E24" s="100"/>
      <c r="F24" s="100"/>
      <c r="G24" s="101"/>
      <c r="H24" s="102" t="s">
        <v>212</v>
      </c>
      <c r="I24" s="103"/>
      <c r="J24" s="100"/>
      <c r="K24" s="100"/>
      <c r="L24" s="100"/>
      <c r="M24" s="100"/>
      <c r="N24" s="100"/>
      <c r="O24" s="100"/>
      <c r="P24" s="100"/>
      <c r="Q24" s="100"/>
      <c r="R24" s="100"/>
      <c r="S24" s="100"/>
      <c r="T24" s="100"/>
      <c r="U24" s="100"/>
      <c r="V24" s="100"/>
      <c r="W24" s="100"/>
      <c r="X24" s="100"/>
      <c r="Y24" s="101"/>
      <c r="AA24" s="80" t="s">
        <v>88</v>
      </c>
    </row>
    <row r="25" spans="1:27" ht="18" customHeight="1" x14ac:dyDescent="0.2">
      <c r="B25" s="99"/>
      <c r="C25" s="100"/>
      <c r="D25" s="100"/>
      <c r="E25" s="100"/>
      <c r="F25" s="100"/>
      <c r="G25" s="101"/>
      <c r="H25" s="102" t="str">
        <f>IF(【様式第６号】事業計画書兼チェックシート!I56="有","・他に利用する補助金一覧表（様式第６号別紙）","")</f>
        <v/>
      </c>
      <c r="I25" s="103"/>
      <c r="J25" s="100"/>
      <c r="K25" s="100"/>
      <c r="L25" s="100"/>
      <c r="M25" s="100"/>
      <c r="N25" s="100"/>
      <c r="O25" s="100"/>
      <c r="P25" s="100"/>
      <c r="Q25" s="100"/>
      <c r="R25" s="100"/>
      <c r="S25" s="100"/>
      <c r="T25" s="100"/>
      <c r="U25" s="100"/>
      <c r="V25" s="100"/>
      <c r="W25" s="100"/>
      <c r="X25" s="100"/>
      <c r="Y25" s="101"/>
    </row>
    <row r="26" spans="1:27" ht="18" customHeight="1" x14ac:dyDescent="0.2">
      <c r="B26" s="99"/>
      <c r="C26" s="100"/>
      <c r="D26" s="100"/>
      <c r="E26" s="100"/>
      <c r="F26" s="100"/>
      <c r="G26" s="101"/>
      <c r="H26" s="102" t="str">
        <f>IF(【様式第６号】事業計画書兼チェックシート!C211="","","・"&amp;【様式第６号】事業計画書兼チェックシート!C211)</f>
        <v>・各階平面図、配置図</v>
      </c>
      <c r="I26" s="103"/>
      <c r="J26" s="100"/>
      <c r="K26" s="100"/>
      <c r="L26" s="100"/>
      <c r="M26" s="100"/>
      <c r="N26" s="100"/>
      <c r="O26" s="100"/>
      <c r="P26" s="100"/>
      <c r="Q26" s="100"/>
      <c r="R26" s="100"/>
      <c r="S26" s="100"/>
      <c r="T26" s="100"/>
      <c r="U26" s="100"/>
      <c r="V26" s="100"/>
      <c r="W26" s="100"/>
      <c r="X26" s="100"/>
      <c r="Y26" s="101"/>
    </row>
    <row r="27" spans="1:27" ht="18" customHeight="1" x14ac:dyDescent="0.2">
      <c r="B27" s="99"/>
      <c r="C27" s="100"/>
      <c r="D27" s="100"/>
      <c r="E27" s="100"/>
      <c r="F27" s="100"/>
      <c r="G27" s="101"/>
      <c r="H27" s="102" t="s">
        <v>268</v>
      </c>
      <c r="I27" s="103"/>
      <c r="J27" s="100"/>
      <c r="K27" s="100"/>
      <c r="L27" s="100"/>
      <c r="M27" s="100"/>
      <c r="N27" s="100"/>
      <c r="O27" s="100"/>
      <c r="P27" s="100"/>
      <c r="Q27" s="100"/>
      <c r="R27" s="100"/>
      <c r="S27" s="100"/>
      <c r="T27" s="100"/>
      <c r="U27" s="100"/>
      <c r="V27" s="100"/>
      <c r="W27" s="100"/>
      <c r="X27" s="100"/>
      <c r="Y27" s="101"/>
    </row>
    <row r="28" spans="1:27" ht="18" customHeight="1" x14ac:dyDescent="0.2">
      <c r="B28" s="99"/>
      <c r="C28" s="100"/>
      <c r="D28" s="100"/>
      <c r="E28" s="100"/>
      <c r="F28" s="100"/>
      <c r="G28" s="101"/>
      <c r="H28" s="102"/>
      <c r="I28" s="103"/>
      <c r="J28" s="100"/>
      <c r="K28" s="100"/>
      <c r="L28" s="100"/>
      <c r="M28" s="100"/>
      <c r="N28" s="100"/>
      <c r="O28" s="100"/>
      <c r="P28" s="100"/>
      <c r="Q28" s="100"/>
      <c r="R28" s="100"/>
      <c r="S28" s="100"/>
      <c r="T28" s="100"/>
      <c r="U28" s="100"/>
      <c r="V28" s="100"/>
      <c r="W28" s="100"/>
      <c r="X28" s="100"/>
      <c r="Y28" s="101"/>
    </row>
    <row r="29" spans="1:27" ht="18" customHeight="1" x14ac:dyDescent="0.2">
      <c r="B29" s="99"/>
      <c r="C29" s="100"/>
      <c r="D29" s="100"/>
      <c r="E29" s="100"/>
      <c r="F29" s="100"/>
      <c r="G29" s="101"/>
      <c r="H29" s="102"/>
      <c r="I29" s="103"/>
      <c r="J29" s="100"/>
      <c r="K29" s="100"/>
      <c r="L29" s="100"/>
      <c r="M29" s="100"/>
      <c r="N29" s="100"/>
      <c r="O29" s="100"/>
      <c r="P29" s="100"/>
      <c r="Q29" s="100"/>
      <c r="R29" s="100"/>
      <c r="S29" s="100"/>
      <c r="T29" s="100"/>
      <c r="U29" s="100"/>
      <c r="V29" s="100"/>
      <c r="W29" s="100"/>
      <c r="X29" s="100"/>
      <c r="Y29" s="101"/>
    </row>
    <row r="30" spans="1:27" ht="18" customHeight="1" x14ac:dyDescent="0.2">
      <c r="B30" s="99"/>
      <c r="C30" s="100"/>
      <c r="D30" s="100"/>
      <c r="E30" s="100"/>
      <c r="F30" s="100"/>
      <c r="G30" s="101"/>
      <c r="H30" s="104"/>
      <c r="I30" s="103"/>
      <c r="J30" s="100"/>
      <c r="K30" s="100"/>
      <c r="L30" s="100"/>
      <c r="M30" s="100"/>
      <c r="N30" s="100"/>
      <c r="O30" s="100"/>
      <c r="P30" s="100"/>
      <c r="Q30" s="100"/>
      <c r="R30" s="100"/>
      <c r="S30" s="100"/>
      <c r="T30" s="100"/>
      <c r="U30" s="100"/>
      <c r="V30" s="100"/>
      <c r="W30" s="100"/>
      <c r="X30" s="100"/>
      <c r="Y30" s="101"/>
    </row>
    <row r="31" spans="1:27" ht="18" customHeight="1" x14ac:dyDescent="0.2">
      <c r="B31" s="105"/>
      <c r="C31" s="106"/>
      <c r="D31" s="106"/>
      <c r="E31" s="106"/>
      <c r="F31" s="106"/>
      <c r="G31" s="107"/>
      <c r="H31" s="108"/>
      <c r="I31" s="109"/>
      <c r="J31" s="106"/>
      <c r="K31" s="106"/>
      <c r="L31" s="106"/>
      <c r="M31" s="106"/>
      <c r="N31" s="106"/>
      <c r="O31" s="106"/>
      <c r="P31" s="106"/>
      <c r="Q31" s="106"/>
      <c r="R31" s="106"/>
      <c r="S31" s="106"/>
      <c r="T31" s="106"/>
      <c r="U31" s="106"/>
      <c r="V31" s="106"/>
      <c r="W31" s="106"/>
      <c r="X31" s="106"/>
      <c r="Y31" s="107"/>
    </row>
    <row r="32" spans="1:27" ht="11.25" customHeight="1" x14ac:dyDescent="0.2">
      <c r="K32" s="110"/>
    </row>
    <row r="33" spans="1:35" ht="11.25" customHeight="1" x14ac:dyDescent="0.2"/>
    <row r="34" spans="1:35" s="115" customFormat="1" ht="18" customHeight="1" x14ac:dyDescent="0.2">
      <c r="A34" s="111" t="s">
        <v>244</v>
      </c>
      <c r="B34" s="112"/>
      <c r="C34" s="112"/>
      <c r="D34" s="112"/>
      <c r="E34" s="112"/>
      <c r="F34" s="112"/>
      <c r="G34" s="112"/>
      <c r="H34" s="112"/>
      <c r="I34" s="112"/>
      <c r="J34" s="112"/>
      <c r="K34" s="112"/>
      <c r="L34" s="112"/>
      <c r="M34" s="112"/>
      <c r="N34" s="112"/>
      <c r="O34" s="112"/>
      <c r="P34" s="112"/>
      <c r="Q34" s="113"/>
      <c r="R34" s="112"/>
      <c r="S34" s="112"/>
      <c r="T34" s="112"/>
      <c r="U34" s="112"/>
      <c r="V34" s="112"/>
      <c r="W34" s="112"/>
      <c r="X34" s="112"/>
      <c r="Y34" s="112"/>
      <c r="Z34" s="112"/>
      <c r="AA34" s="114"/>
    </row>
    <row r="35" spans="1:35" s="116" customFormat="1" ht="18" customHeight="1" x14ac:dyDescent="0.2">
      <c r="A35" s="111"/>
      <c r="B35" s="116" t="s">
        <v>12</v>
      </c>
      <c r="AA35" s="117"/>
    </row>
    <row r="36" spans="1:35" s="115" customFormat="1" ht="18" customHeight="1" x14ac:dyDescent="0.2">
      <c r="B36" s="316" t="s">
        <v>245</v>
      </c>
      <c r="C36" s="317"/>
      <c r="D36" s="317"/>
      <c r="E36" s="317"/>
      <c r="F36" s="317"/>
      <c r="G36" s="317"/>
      <c r="H36" s="318"/>
      <c r="I36" s="118" t="s">
        <v>10</v>
      </c>
      <c r="J36" s="322"/>
      <c r="K36" s="322"/>
      <c r="L36" s="322"/>
      <c r="M36" s="323"/>
      <c r="N36" s="323"/>
      <c r="O36" s="323"/>
      <c r="P36" s="323"/>
      <c r="Q36" s="323"/>
      <c r="R36" s="323"/>
      <c r="S36" s="323"/>
      <c r="T36" s="323"/>
      <c r="U36" s="323"/>
      <c r="V36" s="323"/>
      <c r="W36" s="323"/>
      <c r="X36" s="323"/>
      <c r="Y36" s="324"/>
      <c r="AA36" s="80"/>
    </row>
    <row r="37" spans="1:35" s="115" customFormat="1" ht="18" customHeight="1" x14ac:dyDescent="0.2">
      <c r="B37" s="319"/>
      <c r="C37" s="320"/>
      <c r="D37" s="320"/>
      <c r="E37" s="320"/>
      <c r="F37" s="320"/>
      <c r="G37" s="320"/>
      <c r="H37" s="321"/>
      <c r="I37" s="325"/>
      <c r="J37" s="326"/>
      <c r="K37" s="326"/>
      <c r="L37" s="326"/>
      <c r="M37" s="326"/>
      <c r="N37" s="326"/>
      <c r="O37" s="326"/>
      <c r="P37" s="326"/>
      <c r="Q37" s="326"/>
      <c r="R37" s="326"/>
      <c r="S37" s="326"/>
      <c r="T37" s="326"/>
      <c r="U37" s="326"/>
      <c r="V37" s="326"/>
      <c r="W37" s="326"/>
      <c r="X37" s="326"/>
      <c r="Y37" s="327"/>
      <c r="AA37" s="114"/>
      <c r="AB37" s="114"/>
      <c r="AC37" s="114"/>
      <c r="AD37" s="114"/>
      <c r="AE37" s="114"/>
      <c r="AF37" s="114"/>
      <c r="AG37" s="114"/>
      <c r="AH37" s="114"/>
      <c r="AI37" s="114"/>
    </row>
    <row r="38" spans="1:35" s="115" customFormat="1" ht="24" customHeight="1" x14ac:dyDescent="0.2">
      <c r="B38" s="305" t="s">
        <v>246</v>
      </c>
      <c r="C38" s="306"/>
      <c r="D38" s="306"/>
      <c r="E38" s="306"/>
      <c r="F38" s="306"/>
      <c r="G38" s="306"/>
      <c r="H38" s="307"/>
      <c r="I38" s="328"/>
      <c r="J38" s="329"/>
      <c r="K38" s="329"/>
      <c r="L38" s="329"/>
      <c r="M38" s="329"/>
      <c r="N38" s="329"/>
      <c r="O38" s="329"/>
      <c r="P38" s="329"/>
      <c r="Q38" s="329"/>
      <c r="R38" s="329"/>
      <c r="S38" s="329"/>
      <c r="T38" s="329"/>
      <c r="U38" s="329"/>
      <c r="V38" s="329"/>
      <c r="W38" s="329"/>
      <c r="X38" s="329"/>
      <c r="Y38" s="330"/>
      <c r="AA38" s="114"/>
      <c r="AB38" s="114"/>
      <c r="AC38" s="114"/>
      <c r="AD38" s="114"/>
      <c r="AE38" s="114"/>
      <c r="AF38" s="114"/>
      <c r="AG38" s="114"/>
      <c r="AH38" s="114"/>
      <c r="AI38" s="114"/>
    </row>
    <row r="39" spans="1:35" s="115" customFormat="1" ht="18" customHeight="1" x14ac:dyDescent="0.2">
      <c r="B39" s="305" t="s">
        <v>23</v>
      </c>
      <c r="C39" s="306"/>
      <c r="D39" s="306"/>
      <c r="E39" s="306"/>
      <c r="F39" s="306"/>
      <c r="G39" s="306"/>
      <c r="H39" s="307"/>
      <c r="I39" s="313"/>
      <c r="J39" s="314"/>
      <c r="K39" s="314"/>
      <c r="L39" s="314"/>
      <c r="M39" s="315"/>
      <c r="N39" s="310" t="s">
        <v>9</v>
      </c>
      <c r="O39" s="311"/>
      <c r="P39" s="312"/>
      <c r="Q39" s="308" t="s">
        <v>11</v>
      </c>
      <c r="R39" s="308"/>
      <c r="S39" s="308"/>
      <c r="T39" s="308"/>
      <c r="U39" s="308"/>
      <c r="V39" s="308"/>
      <c r="W39" s="308"/>
      <c r="X39" s="308"/>
      <c r="Y39" s="309"/>
      <c r="AA39" s="114"/>
      <c r="AB39" s="114"/>
      <c r="AC39" s="114"/>
      <c r="AD39" s="114"/>
      <c r="AE39" s="114"/>
      <c r="AF39" s="114"/>
      <c r="AG39" s="114"/>
      <c r="AH39" s="119"/>
      <c r="AI39" s="114"/>
    </row>
    <row r="40" spans="1:35" s="115" customFormat="1" ht="18" customHeight="1" x14ac:dyDescent="0.2">
      <c r="AA40" s="114"/>
      <c r="AB40" s="114"/>
      <c r="AC40" s="114"/>
      <c r="AD40" s="114"/>
      <c r="AE40" s="114"/>
      <c r="AF40" s="114"/>
      <c r="AG40" s="114"/>
      <c r="AH40" s="114"/>
      <c r="AI40" s="114"/>
    </row>
  </sheetData>
  <sheetProtection algorithmName="SHA-512" hashValue="MjhngTKMbLUNJNg1IRuSop1qIf1v3hu5w2NrKrQf9XBGTvmwVNfJ0AxyPg7AxY7vHWriLvow9ui2wZ2g8/Jk2w==" saltValue="Ez2Kl6NGoZCseTZJl8qwuA==" spinCount="100000" sheet="1" objects="1" scenarios="1"/>
  <mergeCells count="21">
    <mergeCell ref="B39:H39"/>
    <mergeCell ref="Q39:Y39"/>
    <mergeCell ref="N39:P39"/>
    <mergeCell ref="I39:M39"/>
    <mergeCell ref="B36:H37"/>
    <mergeCell ref="J36:L36"/>
    <mergeCell ref="M36:Y36"/>
    <mergeCell ref="I37:Y37"/>
    <mergeCell ref="B38:H38"/>
    <mergeCell ref="I38:Y38"/>
    <mergeCell ref="A18:Z18"/>
    <mergeCell ref="H20:Y20"/>
    <mergeCell ref="M21:R21"/>
    <mergeCell ref="M22:R22"/>
    <mergeCell ref="A2:Z2"/>
    <mergeCell ref="O9:X9"/>
    <mergeCell ref="O10:X10"/>
    <mergeCell ref="O11:X11"/>
    <mergeCell ref="A16:Z16"/>
    <mergeCell ref="A14:Z14"/>
    <mergeCell ref="P8:X8"/>
  </mergeCells>
  <phoneticPr fontId="1"/>
  <conditionalFormatting sqref="A2:Z2">
    <cfRule type="cellIs" dxfId="0" priority="1" operator="equal">
      <formula>"令和　年　月　日"</formula>
    </cfRule>
  </conditionalFormatting>
  <pageMargins left="0.98425196850393704" right="0.98425196850393704" top="0.98425196850393704" bottom="0.98425196850393704"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【様式第６号】事業計画書兼チェックシート</vt:lpstr>
      <vt:lpstr>【様式第６号】（別紙）補助金併用一覧</vt:lpstr>
      <vt:lpstr>交付申請書（計画書連動　申請年月日要入力）</vt:lpstr>
      <vt:lpstr>'【様式第６号】（別紙）補助金併用一覧'!Print_Area</vt:lpstr>
      <vt:lpstr>【様式第６号】事業計画書兼チェックシート!Print_Area</vt:lpstr>
      <vt:lpstr>'交付申請書（計画書連動　申請年月日要入力）'!Print_Area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2021-03-24T05:12:16Z</cp:lastPrinted>
  <dcterms:created xsi:type="dcterms:W3CDTF">2017-01-19T07:37:02Z</dcterms:created>
  <dcterms:modified xsi:type="dcterms:W3CDTF">2023-02-08T07:39:42Z</dcterms:modified>
</cp:coreProperties>
</file>