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企画担当\熊澤\08  住まいる\01 交付要綱\R04.04NEST削除他\様式\★現行様式\エクセル\"/>
    </mc:Choice>
  </mc:AlternateContent>
  <bookViews>
    <workbookView xWindow="0" yWindow="0" windowWidth="19500" windowHeight="10850" tabRatio="920"/>
  </bookViews>
  <sheets>
    <sheet name="【様式第６号の２】事業報告書兼チェックシート" sheetId="11" r:id="rId1"/>
    <sheet name="実績報告書鑑（申請日、交付決定日及び番号要入力）" sheetId="12" r:id="rId2"/>
    <sheet name="要入力　交付決定状況入力シート" sheetId="16" r:id="rId3"/>
    <sheet name="【様式第６号の２】（別紙）補助金併用一覧" sheetId="17" r:id="rId4"/>
  </sheets>
  <definedNames>
    <definedName name="_xlnm.Print_Area" localSheetId="3">'【様式第６号の２】（別紙）補助金併用一覧'!$A$1:$E$33</definedName>
    <definedName name="_xlnm.Print_Area" localSheetId="0">【様式第６号の２】事業報告書兼チェックシート!$A$1:$AA$215</definedName>
    <definedName name="_xlnm.Print_Area" localSheetId="1">'実績報告書鑑（申請日、交付決定日及び番号要入力）'!$A$1:$Z$47</definedName>
    <definedName name="_xlnm.Print_Area" localSheetId="2">'要入力　交付決定状況入力シート'!$A$1:$K$15</definedName>
  </definedNames>
  <calcPr calcId="162913"/>
</workbook>
</file>

<file path=xl/calcChain.xml><?xml version="1.0" encoding="utf-8"?>
<calcChain xmlns="http://schemas.openxmlformats.org/spreadsheetml/2006/main">
  <c r="B70" i="11" l="1"/>
  <c r="C52" i="11" l="1"/>
  <c r="H45" i="12" l="1"/>
  <c r="H32" i="12"/>
  <c r="H33" i="12"/>
  <c r="C195" i="11"/>
  <c r="H38" i="12" s="1"/>
  <c r="C188" i="11"/>
  <c r="H31" i="12" s="1"/>
  <c r="C187" i="11"/>
  <c r="H30" i="12" s="1"/>
  <c r="C186" i="11"/>
  <c r="H29" i="12" s="1"/>
  <c r="E60" i="11"/>
  <c r="C194" i="11" l="1"/>
  <c r="H37" i="12" s="1"/>
  <c r="E48" i="11" l="1"/>
  <c r="AB47" i="11"/>
  <c r="AB46" i="11"/>
  <c r="AB45" i="11"/>
  <c r="D8" i="17" l="1"/>
  <c r="D7" i="17"/>
  <c r="AB11" i="11" l="1"/>
  <c r="C200" i="11" l="1"/>
  <c r="H43" i="12" s="1"/>
  <c r="C199" i="11"/>
  <c r="H42" i="12" s="1"/>
  <c r="C198" i="11"/>
  <c r="H41" i="12" s="1"/>
  <c r="C197" i="11"/>
  <c r="H40" i="12" s="1"/>
  <c r="C192" i="11"/>
  <c r="H35" i="12" s="1"/>
  <c r="D9" i="16" l="1"/>
  <c r="C9" i="16"/>
  <c r="Q23" i="12" l="1"/>
  <c r="C191" i="11"/>
  <c r="H34" i="12" s="1"/>
  <c r="H23" i="12" l="1"/>
  <c r="AA23" i="12" s="1"/>
  <c r="F12" i="16"/>
  <c r="AA17" i="12" l="1"/>
  <c r="C201" i="11"/>
  <c r="H44" i="12" s="1"/>
  <c r="AA2" i="12"/>
  <c r="AB199" i="11" l="1"/>
  <c r="C193" i="11"/>
  <c r="H36" i="12" s="1"/>
  <c r="AB194" i="11" l="1"/>
  <c r="C185" i="11"/>
  <c r="Y150" i="11" l="1"/>
  <c r="AB209" i="11" l="1"/>
  <c r="Y75" i="11" l="1"/>
  <c r="H28" i="12" l="1"/>
  <c r="AB155" i="11"/>
  <c r="AB156" i="11"/>
  <c r="D37" i="11"/>
  <c r="Y167" i="11" l="1"/>
  <c r="Y160" i="11"/>
  <c r="AB213" i="11" l="1"/>
  <c r="AB212" i="11"/>
  <c r="AB211" i="11"/>
  <c r="AB210" i="11"/>
  <c r="AB29" i="11" l="1"/>
  <c r="AB167" i="11"/>
  <c r="AC144" i="11"/>
  <c r="AC161" i="11"/>
  <c r="AC152" i="11"/>
  <c r="AB149" i="11"/>
  <c r="Y76" i="11" l="1"/>
  <c r="AB31" i="11"/>
  <c r="Y106" i="11" l="1"/>
  <c r="Y77" i="11"/>
  <c r="O11" i="12"/>
  <c r="O12" i="12"/>
  <c r="O10" i="12"/>
  <c r="P9" i="12"/>
  <c r="BG29" i="11"/>
  <c r="B5" i="12" s="1"/>
  <c r="AB36" i="11" l="1"/>
  <c r="AB35" i="11"/>
  <c r="AB57" i="11"/>
  <c r="U73" i="11" l="1"/>
  <c r="AB66" i="11"/>
  <c r="AB42" i="11"/>
  <c r="AB41" i="11"/>
  <c r="AB40" i="11"/>
  <c r="Y37" i="11"/>
  <c r="AB34" i="11"/>
  <c r="AB33" i="11"/>
  <c r="AB32" i="11"/>
  <c r="AB30" i="11"/>
  <c r="AB13" i="11"/>
  <c r="AB12" i="11"/>
  <c r="AB10" i="11"/>
  <c r="AB8" i="11"/>
  <c r="Y88" i="11" l="1"/>
  <c r="H3" i="16"/>
  <c r="G3" i="16"/>
  <c r="AB129" i="11"/>
  <c r="Y137" i="11"/>
  <c r="AB77" i="11"/>
  <c r="K173" i="11" l="1"/>
  <c r="H6" i="16"/>
  <c r="J6" i="16" s="1"/>
  <c r="G6" i="16"/>
  <c r="H4" i="16"/>
  <c r="J4" i="16" s="1"/>
  <c r="G4" i="16"/>
  <c r="H5" i="16"/>
  <c r="J5" i="16" s="1"/>
  <c r="G5" i="16"/>
  <c r="J3" i="16"/>
  <c r="C196" i="11"/>
  <c r="H39" i="12" s="1"/>
  <c r="AB173" i="11"/>
  <c r="AB128" i="11"/>
  <c r="AB126" i="11"/>
  <c r="AB127" i="11"/>
  <c r="AB125" i="11"/>
  <c r="H9" i="16" l="1"/>
  <c r="Q24" i="12" s="1"/>
  <c r="Q25" i="12" s="1"/>
  <c r="G9" i="16"/>
  <c r="H24" i="12" s="1"/>
  <c r="H25" i="12" s="1"/>
</calcChain>
</file>

<file path=xl/comments1.xml><?xml version="1.0" encoding="utf-8"?>
<comments xmlns="http://schemas.openxmlformats.org/spreadsheetml/2006/main">
  <authors>
    <author>鳥取県庁</author>
  </authors>
  <commentList>
    <comment ref="N11" authorId="0" shapeId="0">
      <text>
        <r>
          <rPr>
            <b/>
            <sz val="9"/>
            <color indexed="81"/>
            <rFont val="ＭＳ Ｐゴシック"/>
            <family val="3"/>
            <charset val="128"/>
          </rPr>
          <t>実績報告では転居後の住所を記載して下さい。</t>
        </r>
      </text>
    </comment>
    <comment ref="J209"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<sst xmlns="http://schemas.openxmlformats.org/spreadsheetml/2006/main" count="335" uniqueCount="257">
  <si>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</si>
  <si>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</si>
  <si>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</si>
  <si>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</si>
  <si>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</si>
  <si>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</si>
  <si>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</si>
  <si>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申請者世帯</t>
    <rPh sb="0" eb="3">
      <t>シンセイシャ</t>
    </rPh>
    <rPh sb="3" eb="5">
      <t>セタイ</t>
    </rPh>
    <phoneticPr fontId="1"/>
  </si>
  <si>
    <t>日</t>
    <rPh sb="0" eb="1">
      <t>ニチ</t>
    </rPh>
    <phoneticPr fontId="1"/>
  </si>
  <si>
    <t>年</t>
    <rPh sb="0" eb="1">
      <t>ネン</t>
    </rPh>
    <phoneticPr fontId="1"/>
  </si>
  <si>
    <t>電話</t>
    <rPh sb="0" eb="2">
      <t>デンワ</t>
    </rPh>
    <phoneticPr fontId="1"/>
  </si>
  <si>
    <t>〒</t>
    <phoneticPr fontId="1"/>
  </si>
  <si>
    <t>　－　　　－　</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</si>
  <si>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</si>
  <si>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</si>
  <si>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</si>
  <si>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</si>
  <si>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</si>
  <si>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</si>
  <si>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</si>
  <si>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添付書類</t>
    <rPh sb="0" eb="2">
      <t>テンプ</t>
    </rPh>
    <rPh sb="2" eb="4">
      <t>ショルイ</t>
    </rPh>
    <phoneticPr fontId="1"/>
  </si>
  <si>
    <t>担当者</t>
    <rPh sb="0" eb="3">
      <t>タントウシャ</t>
    </rPh>
    <phoneticPr fontId="1"/>
  </si>
  <si>
    <t>連絡先電話</t>
    <rPh sb="0" eb="3">
      <t>レンラクサキ</t>
    </rPh>
    <rPh sb="3" eb="5">
      <t>デンワ</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</si>
  <si>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</si>
  <si>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</si>
  <si>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</si>
  <si>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</si>
  <si>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工法</t>
    <rPh sb="0" eb="2">
      <t>コウホウ</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</si>
  <si>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</si>
  <si>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</si>
  <si>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</si>
  <si>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</si>
  <si>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</si>
  <si>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</si>
  <si>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</si>
  <si>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</si>
  <si>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</si>
  <si>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</si>
  <si>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t>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</si>
  <si>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</si>
  <si>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</si>
  <si>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</si>
  <si>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</si>
  <si>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＜注意事項＞</t>
    <rPh sb="1" eb="3">
      <t>チュウイ</t>
    </rPh>
    <rPh sb="3" eb="5">
      <t>ジコウ</t>
    </rPh>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</si>
  <si>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</si>
  <si>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</si>
  <si>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</si>
  <si>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</si>
  <si>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</si>
  <si>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</si>
  <si>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</si>
  <si>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</si>
  <si>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② 婚姻後10年以内の世帯</t>
    <rPh sb="2" eb="4">
      <t>コンイン</t>
    </rPh>
    <rPh sb="4" eb="5">
      <t>ゴ</t>
    </rPh>
    <rPh sb="7" eb="8">
      <t>ネン</t>
    </rPh>
    <rPh sb="8" eb="10">
      <t>イナイ</t>
    </rPh>
    <rPh sb="11" eb="13">
      <t>セタイ</t>
    </rPh>
    <phoneticPr fontId="1"/>
  </si>
  <si>
    <t>次の①②のどちらかに該当すること。</t>
    <phoneticPr fontId="1"/>
  </si>
  <si>
    <t>万円</t>
    <rPh sb="0" eb="2">
      <t>マンエン</t>
    </rPh>
    <phoneticPr fontId="1"/>
  </si>
  <si>
    <t>３　子育て世帯等　（補助金額：１０万円）</t>
    <rPh sb="2" eb="4">
      <t>コソダ</t>
    </rPh>
    <rPh sb="5" eb="7">
      <t>セタイ</t>
    </rPh>
    <rPh sb="7" eb="8">
      <t>トウ</t>
    </rPh>
    <rPh sb="10" eb="14">
      <t>ホジョキンガク</t>
    </rPh>
    <rPh sb="17" eb="19">
      <t>マンエン</t>
    </rPh>
    <phoneticPr fontId="1"/>
  </si>
  <si>
    <t>有の場合は別紙に記入して提出してください。
複数ある場合は、すべて記入してください。</t>
    <rPh sb="0" eb="1">
      <t>アリ</t>
    </rPh>
    <rPh sb="2" eb="4">
      <t>バアイ</t>
    </rPh>
    <rPh sb="5" eb="7">
      <t>ベッシ</t>
    </rPh>
    <rPh sb="8" eb="10">
      <t>キニュウ</t>
    </rPh>
    <rPh sb="12" eb="14">
      <t>テイシュツ</t>
    </rPh>
    <phoneticPr fontId="1"/>
  </si>
  <si>
    <t>　　補助対象となる建具・・・・・・・・・</t>
    <rPh sb="2" eb="4">
      <t>ホジョ</t>
    </rPh>
    <rPh sb="4" eb="6">
      <t>タイショウ</t>
    </rPh>
    <rPh sb="9" eb="11">
      <t>タテグ</t>
    </rPh>
    <phoneticPr fontId="1"/>
  </si>
  <si>
    <t>　　補助対象とならない建具・・・・・・</t>
    <rPh sb="2" eb="4">
      <t>ホジョ</t>
    </rPh>
    <rPh sb="4" eb="6">
      <t>タイショウ</t>
    </rPh>
    <rPh sb="11" eb="13">
      <t>タテグ</t>
    </rPh>
    <phoneticPr fontId="1"/>
  </si>
  <si>
    <t>框戸、格子戸、障子、襖、欄間　　等</t>
    <rPh sb="0" eb="2">
      <t>カマチド</t>
    </rPh>
    <rPh sb="3" eb="6">
      <t>コウシド</t>
    </rPh>
    <rPh sb="7" eb="9">
      <t>ショウジ</t>
    </rPh>
    <rPh sb="10" eb="11">
      <t>フスマ</t>
    </rPh>
    <rPh sb="12" eb="14">
      <t>ランマ</t>
    </rPh>
    <rPh sb="16" eb="17">
      <t>トウ</t>
    </rPh>
    <phoneticPr fontId="1"/>
  </si>
  <si>
    <t>戸襖、フラッシュ戸　等</t>
    <rPh sb="0" eb="1">
      <t>ト</t>
    </rPh>
    <rPh sb="1" eb="2">
      <t>フスマ</t>
    </rPh>
    <rPh sb="8" eb="9">
      <t>ト</t>
    </rPh>
    <rPh sb="10" eb="11">
      <t>トウ</t>
    </rPh>
    <phoneticPr fontId="1"/>
  </si>
  <si>
    <t>４　三世代同居等世帯　（補助金額：１０万円）</t>
    <rPh sb="2" eb="3">
      <t>サン</t>
    </rPh>
    <rPh sb="3" eb="5">
      <t>セダイ</t>
    </rPh>
    <rPh sb="5" eb="7">
      <t>ドウキョ</t>
    </rPh>
    <rPh sb="7" eb="8">
      <t>トウ</t>
    </rPh>
    <rPh sb="8" eb="10">
      <t>セタイ</t>
    </rPh>
    <phoneticPr fontId="1"/>
  </si>
  <si>
    <t>あなたの補助金申請額は</t>
    <rPh sb="4" eb="7">
      <t>ホジョキン</t>
    </rPh>
    <rPh sb="7" eb="9">
      <t>シンセイ</t>
    </rPh>
    <rPh sb="9" eb="10">
      <t>ガク</t>
    </rPh>
    <phoneticPr fontId="1"/>
  </si>
  <si>
    <t>万円です。</t>
    <rPh sb="0" eb="2">
      <t>マンエン</t>
    </rPh>
    <phoneticPr fontId="1"/>
  </si>
  <si>
    <t>←住所・氏名・電話はチェックシートから引用します</t>
    <rPh sb="1" eb="3">
      <t>ジュウショ</t>
    </rPh>
    <rPh sb="4" eb="6">
      <t>シメイ</t>
    </rPh>
    <rPh sb="7" eb="9">
      <t>デンワ</t>
    </rPh>
    <rPh sb="19" eb="21">
      <t>インヨウ</t>
    </rPh>
    <phoneticPr fontId="1"/>
  </si>
  <si>
    <t>←金額はチェックシートに連動して表示します。</t>
    <rPh sb="1" eb="3">
      <t>キンガク</t>
    </rPh>
    <rPh sb="12" eb="14">
      <t>レンドウ</t>
    </rPh>
    <rPh sb="16" eb="18">
      <t>ヒョウジ</t>
    </rPh>
    <phoneticPr fontId="1"/>
  </si>
  <si>
    <t>←添付書類はチェックシートに連動して表示します。</t>
    <rPh sb="1" eb="3">
      <t>テンプ</t>
    </rPh>
    <rPh sb="3" eb="5">
      <t>ショルイ</t>
    </rPh>
    <rPh sb="14" eb="16">
      <t>レンドウ</t>
    </rPh>
    <rPh sb="18" eb="20">
      <t>ヒョウジ</t>
    </rPh>
    <phoneticPr fontId="1"/>
  </si>
  <si>
    <t>とっとり住まいる支援事業補助金　提出書類　一覧表</t>
    <rPh sb="4" eb="5">
      <t>ス</t>
    </rPh>
    <rPh sb="8" eb="15">
      <t>シエンジギョウホジョキン</t>
    </rPh>
    <rPh sb="16" eb="18">
      <t>テイシュツ</t>
    </rPh>
    <rPh sb="18" eb="20">
      <t>ショルイ</t>
    </rPh>
    <rPh sb="21" eb="23">
      <t>イチラン</t>
    </rPh>
    <rPh sb="23" eb="24">
      <t>ヒョウ</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</si>
  <si>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</si>
  <si>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</si>
  <si>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</si>
  <si>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</si>
  <si>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入力欄がある項目は、色付きの欄に記入してください。</t>
    <rPh sb="0" eb="2">
      <t>ニュウリョク</t>
    </rPh>
    <rPh sb="2" eb="3">
      <t>ラン</t>
    </rPh>
    <rPh sb="6" eb="8">
      <t>コウモク</t>
    </rPh>
    <rPh sb="10" eb="12">
      <t>イロツ</t>
    </rPh>
    <rPh sb="14" eb="15">
      <t>ラン</t>
    </rPh>
    <rPh sb="16" eb="18">
      <t>キニュウ</t>
    </rPh>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</si>
  <si>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</si>
  <si>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</si>
  <si>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</si>
  <si>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③交付申請の時点では、直系親族世帯と近居ではないこと。</t>
    <rPh sb="1" eb="3">
      <t>コウフ</t>
    </rPh>
    <rPh sb="3" eb="5">
      <t>シンセイ</t>
    </rPh>
    <rPh sb="6" eb="8">
      <t>ジテン</t>
    </rPh>
    <rPh sb="11" eb="13">
      <t>チョッケイ</t>
    </rPh>
    <rPh sb="13" eb="15">
      <t>シンゾク</t>
    </rPh>
    <rPh sb="15" eb="17">
      <t>セタイ</t>
    </rPh>
    <rPh sb="18" eb="20">
      <t>キンキョ</t>
    </rPh>
    <phoneticPr fontId="1"/>
  </si>
  <si>
    <t>万円</t>
    <rPh sb="0" eb="2">
      <t>マンエン</t>
    </rPh>
    <phoneticPr fontId="1"/>
  </si>
  <si>
    <t>②交付申請の時点では、直系親族世帯と同居でないこと。</t>
    <rPh sb="1" eb="5">
      <t>コウフシンセイ</t>
    </rPh>
    <rPh sb="6" eb="8">
      <t>ジテン</t>
    </rPh>
    <rPh sb="11" eb="13">
      <t>チョッケイ</t>
    </rPh>
    <rPh sb="13" eb="15">
      <t>シンゾク</t>
    </rPh>
    <rPh sb="15" eb="17">
      <t>セタイ</t>
    </rPh>
    <rPh sb="18" eb="20">
      <t>ドウキョ</t>
    </rPh>
    <phoneticPr fontId="1"/>
  </si>
  <si>
    <t>①子育て世帯等であること。</t>
    <rPh sb="1" eb="3">
      <t>コソダ</t>
    </rPh>
    <rPh sb="4" eb="6">
      <t>セタイ</t>
    </rPh>
    <rPh sb="6" eb="7">
      <t>トウ</t>
    </rPh>
    <phoneticPr fontId="1"/>
  </si>
  <si>
    <t>プレカット工場名</t>
    <rPh sb="5" eb="7">
      <t>コウジョウ</t>
    </rPh>
    <rPh sb="7" eb="8">
      <t>メイ</t>
    </rPh>
    <phoneticPr fontId="1"/>
  </si>
  <si>
    <t>m2</t>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</si>
  <si>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</si>
  <si>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</si>
  <si>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t>木製建具の見付面積</t>
    <rPh sb="0" eb="2">
      <t>モクセイ</t>
    </rPh>
    <rPh sb="2" eb="4">
      <t>タテグ</t>
    </rPh>
    <rPh sb="5" eb="7">
      <t>ミツケ</t>
    </rPh>
    <rPh sb="7" eb="9">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</si>
  <si>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</si>
  <si>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</si>
  <si>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</si>
  <si>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</si>
  <si>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</si>
  <si>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</si>
  <si>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</si>
  <si>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</si>
  <si>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</si>
  <si>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</si>
  <si>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</si>
  <si>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</si>
  <si>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</si>
  <si>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</si>
  <si>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</si>
  <si>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</si>
  <si>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</si>
  <si>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</si>
  <si>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</si>
  <si>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</si>
  <si>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</si>
  <si>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</si>
  <si>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</si>
  <si>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</si>
  <si>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</si>
  <si>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</si>
  <si>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</si>
  <si>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</si>
  <si>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</si>
  <si>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</si>
  <si>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</si>
  <si>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</si>
  <si>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他に利用する補助金一覧表</t>
    <rPh sb="0" eb="1">
      <t>ホカ</t>
    </rPh>
    <rPh sb="2" eb="4">
      <t>リヨウ</t>
    </rPh>
    <rPh sb="6" eb="9">
      <t>ホジョキン</t>
    </rPh>
    <rPh sb="9" eb="11">
      <t>イチラン</t>
    </rPh>
    <rPh sb="11" eb="12">
      <t>ヒョウ</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</si>
  <si>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</si>
  <si>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</si>
  <si>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</si>
  <si>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自ら居住（改修後に居住する場合を含む。）し、所有の権利を有する戸建住宅又は共同住宅の専有部分に係る工事であること。</t>
    <rPh sb="0" eb="1">
      <t>ミズカ</t>
    </rPh>
    <rPh sb="2" eb="4">
      <t>キョジュウ</t>
    </rPh>
    <rPh sb="5" eb="7">
      <t>カイシュウ</t>
    </rPh>
    <rPh sb="7" eb="8">
      <t>ゴ</t>
    </rPh>
    <rPh sb="9" eb="11">
      <t>キョジュウ</t>
    </rPh>
    <rPh sb="13" eb="15">
      <t>バアイ</t>
    </rPh>
    <rPh sb="16" eb="17">
      <t>フク</t>
    </rPh>
    <rPh sb="22" eb="24">
      <t>ショユウ</t>
    </rPh>
    <rPh sb="25" eb="27">
      <t>ケンリ</t>
    </rPh>
    <rPh sb="28" eb="29">
      <t>ユウ</t>
    </rPh>
    <rPh sb="31" eb="33">
      <t>コダテ</t>
    </rPh>
    <rPh sb="33" eb="35">
      <t>ジュウタク</t>
    </rPh>
    <rPh sb="35" eb="36">
      <t>マタ</t>
    </rPh>
    <rPh sb="37" eb="39">
      <t>キョウドウ</t>
    </rPh>
    <rPh sb="39" eb="41">
      <t>ジュウタク</t>
    </rPh>
    <rPh sb="42" eb="44">
      <t>センユウ</t>
    </rPh>
    <rPh sb="44" eb="46">
      <t>ブブン</t>
    </rPh>
    <rPh sb="47" eb="48">
      <t>カカ</t>
    </rPh>
    <rPh sb="49" eb="51">
      <t>コウジ</t>
    </rPh>
    <phoneticPr fontId="1"/>
  </si>
  <si>
    <t>※当該住宅と同一敷地内にあり、一体的に日常生活の用に供される車庫、物置、木塀等に係るものを含む。</t>
    <phoneticPr fontId="1"/>
  </si>
  <si>
    <t>様式第６号の２（第９条、第12条関係）</t>
    <rPh sb="0" eb="2">
      <t>ヨウシキ</t>
    </rPh>
    <rPh sb="2" eb="3">
      <t>ダイ</t>
    </rPh>
    <rPh sb="4" eb="5">
      <t>ゴウ</t>
    </rPh>
    <rPh sb="8" eb="9">
      <t>ダイ</t>
    </rPh>
    <rPh sb="10" eb="11">
      <t>ジョウ</t>
    </rPh>
    <rPh sb="12" eb="13">
      <t>ダイ</t>
    </rPh>
    <rPh sb="15" eb="16">
      <t>ジョウ</t>
    </rPh>
    <rPh sb="16" eb="18">
      <t>カンケイ</t>
    </rPh>
    <phoneticPr fontId="1"/>
  </si>
  <si>
    <t>工事種別</t>
    <rPh sb="0" eb="2">
      <t>コウジ</t>
    </rPh>
    <rPh sb="2" eb="4">
      <t>シュベツ</t>
    </rPh>
    <phoneticPr fontId="1"/>
  </si>
  <si>
    <t>建築工事届の要否</t>
    <rPh sb="0" eb="2">
      <t>ケンチク</t>
    </rPh>
    <rPh sb="2" eb="4">
      <t>コウジ</t>
    </rPh>
    <rPh sb="4" eb="5">
      <t>トドケ</t>
    </rPh>
    <rPh sb="6" eb="8">
      <t>ヨウヒ</t>
    </rPh>
    <phoneticPr fontId="1"/>
  </si>
  <si>
    <t>県産材を構造材若しくは下地材として０．３m3以上使用すること又は内外装材仕上げ材若しくは木塀として１m2以上使用すること。</t>
    <rPh sb="4" eb="7">
      <t>コウゾウザイ</t>
    </rPh>
    <rPh sb="7" eb="8">
      <t>モ</t>
    </rPh>
    <rPh sb="11" eb="14">
      <t>シタジザイ</t>
    </rPh>
    <rPh sb="22" eb="24">
      <t>イジョウ</t>
    </rPh>
    <rPh sb="24" eb="26">
      <t>シヨウ</t>
    </rPh>
    <rPh sb="30" eb="31">
      <t>マタ</t>
    </rPh>
    <rPh sb="32" eb="35">
      <t>ナイガイソウ</t>
    </rPh>
    <rPh sb="35" eb="36">
      <t>ザイ</t>
    </rPh>
    <rPh sb="36" eb="38">
      <t>シア</t>
    </rPh>
    <rPh sb="39" eb="40">
      <t>ザイ</t>
    </rPh>
    <rPh sb="40" eb="41">
      <t>モ</t>
    </rPh>
    <rPh sb="44" eb="45">
      <t>キ</t>
    </rPh>
    <rPh sb="45" eb="46">
      <t>ヘイ</t>
    </rPh>
    <rPh sb="52" eb="54">
      <t>イジョウ</t>
    </rPh>
    <rPh sb="54" eb="56">
      <t>シヨウ</t>
    </rPh>
    <phoneticPr fontId="1"/>
  </si>
  <si>
    <t>見付面積の算出過程及び結果並びに使用場所がわかる立面図、展開図等の書類</t>
  </si>
  <si>
    <r>
      <t>・県産材の構造材又は下地材を0.3m3以上使用する場合、１m3につき２万円が交付されます</t>
    </r>
    <r>
      <rPr>
        <sz val="10"/>
        <color rgb="FFFF0000"/>
        <rFont val="ＭＳ Ｐ明朝"/>
        <family val="1"/>
        <charset val="128"/>
      </rPr>
      <t>(0.1m3未満は切捨て）</t>
    </r>
    <r>
      <rPr>
        <sz val="10"/>
        <color theme="1"/>
        <rFont val="ＭＳ Ｐ明朝"/>
        <family val="1"/>
        <charset val="128"/>
      </rPr>
      <t>。</t>
    </r>
    <rPh sb="1" eb="3">
      <t>ケンサン</t>
    </rPh>
    <rPh sb="3" eb="4">
      <t>ザイ</t>
    </rPh>
    <rPh sb="5" eb="8">
      <t>コウゾウザイ</t>
    </rPh>
    <rPh sb="8" eb="9">
      <t>マタ</t>
    </rPh>
    <rPh sb="10" eb="13">
      <t>シタジザイ</t>
    </rPh>
    <rPh sb="19" eb="21">
      <t>イジョウ</t>
    </rPh>
    <rPh sb="21" eb="23">
      <t>シヨウ</t>
    </rPh>
    <rPh sb="25" eb="27">
      <t>バアイ</t>
    </rPh>
    <rPh sb="35" eb="37">
      <t>マンエン</t>
    </rPh>
    <rPh sb="38" eb="40">
      <t>コウフ</t>
    </rPh>
    <rPh sb="50" eb="52">
      <t>ミマン</t>
    </rPh>
    <rPh sb="53" eb="55">
      <t>キリス</t>
    </rPh>
    <phoneticPr fontId="1"/>
  </si>
  <si>
    <r>
      <t>・県産内外装材、県産木塀を１m2以上使用する場合、</t>
    </r>
    <r>
      <rPr>
        <sz val="10"/>
        <color rgb="FFFF0000"/>
        <rFont val="ＭＳ Ｐ明朝"/>
        <family val="1"/>
        <charset val="128"/>
      </rPr>
      <t>見付面積</t>
    </r>
    <r>
      <rPr>
        <sz val="10"/>
        <color theme="1"/>
        <rFont val="ＭＳ Ｐ明朝"/>
        <family val="1"/>
        <charset val="128"/>
      </rPr>
      <t>１m2につき２千円が交付されます</t>
    </r>
    <r>
      <rPr>
        <sz val="10"/>
        <color rgb="FFFF0000"/>
        <rFont val="ＭＳ Ｐ明朝"/>
        <family val="1"/>
        <charset val="128"/>
      </rPr>
      <t>(1m2未満は切捨て）</t>
    </r>
    <r>
      <rPr>
        <sz val="10"/>
        <color theme="1"/>
        <rFont val="ＭＳ Ｐ明朝"/>
        <family val="1"/>
        <charset val="128"/>
      </rPr>
      <t>。</t>
    </r>
    <rPh sb="1" eb="3">
      <t>ケンサン</t>
    </rPh>
    <rPh sb="3" eb="4">
      <t>ナイ</t>
    </rPh>
    <rPh sb="4" eb="7">
      <t>ガイソウザイ</t>
    </rPh>
    <rPh sb="8" eb="10">
      <t>ケンサン</t>
    </rPh>
    <rPh sb="10" eb="11">
      <t>モク</t>
    </rPh>
    <rPh sb="11" eb="12">
      <t>ベイ</t>
    </rPh>
    <rPh sb="16" eb="18">
      <t>イジョウ</t>
    </rPh>
    <rPh sb="18" eb="20">
      <t>シヨウ</t>
    </rPh>
    <rPh sb="22" eb="24">
      <t>バアイ</t>
    </rPh>
    <rPh sb="25" eb="27">
      <t>ミツケ</t>
    </rPh>
    <rPh sb="27" eb="29">
      <t>メンセキ</t>
    </rPh>
    <rPh sb="36" eb="38">
      <t>センエン</t>
    </rPh>
    <rPh sb="39" eb="41">
      <t>コウフ</t>
    </rPh>
    <phoneticPr fontId="1"/>
  </si>
  <si>
    <t>・県産材の構造材又は下地材、県産内外装材、県産木塀の補助上限額は25万円になります。</t>
    <rPh sb="1" eb="2">
      <t>ケン</t>
    </rPh>
    <rPh sb="2" eb="4">
      <t>サンザイ</t>
    </rPh>
    <rPh sb="5" eb="8">
      <t>コウゾウザイ</t>
    </rPh>
    <rPh sb="8" eb="9">
      <t>マタ</t>
    </rPh>
    <rPh sb="10" eb="13">
      <t>シタジザイ</t>
    </rPh>
    <rPh sb="14" eb="16">
      <t>ケンサン</t>
    </rPh>
    <rPh sb="16" eb="17">
      <t>ナイ</t>
    </rPh>
    <rPh sb="17" eb="20">
      <t>ガイソウザイ</t>
    </rPh>
    <rPh sb="21" eb="23">
      <t>ケンサン</t>
    </rPh>
    <rPh sb="23" eb="24">
      <t>モク</t>
    </rPh>
    <rPh sb="24" eb="25">
      <t>ベイ</t>
    </rPh>
    <rPh sb="26" eb="28">
      <t>ホジョ</t>
    </rPh>
    <rPh sb="28" eb="31">
      <t>ジョウゲンガク</t>
    </rPh>
    <rPh sb="34" eb="36">
      <t>マンエン</t>
    </rPh>
    <phoneticPr fontId="1"/>
  </si>
  <si>
    <t>②県産材の構造材又は下地材の使用材積</t>
    <rPh sb="5" eb="8">
      <t>コウゾウザイ</t>
    </rPh>
    <rPh sb="8" eb="9">
      <t>マタ</t>
    </rPh>
    <rPh sb="10" eb="13">
      <t>シタジザイ</t>
    </rPh>
    <rPh sb="16" eb="18">
      <t>ザイセキ</t>
    </rPh>
    <phoneticPr fontId="1"/>
  </si>
  <si>
    <r>
      <t>③県産内外装材、県産木塀の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</si>
  <si>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④改修することで直系親族世帯と新たに近居すること。</t>
    <rPh sb="1" eb="3">
      <t>カイシュウ</t>
    </rPh>
    <rPh sb="8" eb="14">
      <t>チョッケイシンゾクセタイ</t>
    </rPh>
    <rPh sb="15" eb="16">
      <t>アラ</t>
    </rPh>
    <phoneticPr fontId="1"/>
  </si>
  <si>
    <t>⑤改修することで直系親族世帯と新たに同居すること。</t>
    <rPh sb="1" eb="3">
      <t>カイシュウ</t>
    </rPh>
    <rPh sb="8" eb="14">
      <t>チョッケイシンゾクセタイ</t>
    </rPh>
    <rPh sb="15" eb="16">
      <t>アラ</t>
    </rPh>
    <phoneticPr fontId="1"/>
  </si>
  <si>
    <t>⑥改修することで直系親族の子育て世帯等と新たに同居する世帯であること。</t>
    <phoneticPr fontId="1"/>
  </si>
  <si>
    <t>①建築大工技能</t>
    <rPh sb="1" eb="3">
      <t>ケンチク</t>
    </rPh>
    <rPh sb="3" eb="5">
      <t>ダイク</t>
    </rPh>
    <rPh sb="5" eb="7">
      <t>ギノウ</t>
    </rPh>
    <phoneticPr fontId="1"/>
  </si>
  <si>
    <t>建築大工技能を活用した見付面積</t>
    <rPh sb="0" eb="2">
      <t>ケンチク</t>
    </rPh>
    <rPh sb="2" eb="4">
      <t>ダイク</t>
    </rPh>
    <rPh sb="4" eb="6">
      <t>ギノウ</t>
    </rPh>
    <rPh sb="7" eb="9">
      <t>カツヨウ</t>
    </rPh>
    <rPh sb="11" eb="13">
      <t>ミツケ</t>
    </rPh>
    <rPh sb="13" eb="15">
      <t>メンセキ</t>
    </rPh>
    <phoneticPr fontId="1"/>
  </si>
  <si>
    <t>m2</t>
  </si>
  <si>
    <t>次の①～③に掲げる伝統技能のうち、いずれか２以上が使用された場合に最大15万円を支援する。</t>
    <rPh sb="0" eb="1">
      <t>ツギ</t>
    </rPh>
    <rPh sb="6" eb="7">
      <t>カカ</t>
    </rPh>
    <rPh sb="9" eb="11">
      <t>デントウ</t>
    </rPh>
    <rPh sb="11" eb="13">
      <t>ギノウ</t>
    </rPh>
    <rPh sb="22" eb="24">
      <t>イジョウ</t>
    </rPh>
    <rPh sb="25" eb="27">
      <t>シヨウ</t>
    </rPh>
    <rPh sb="30" eb="32">
      <t>バアイ</t>
    </rPh>
    <rPh sb="33" eb="35">
      <t>サイダイ</t>
    </rPh>
    <rPh sb="37" eb="39">
      <t>マンエン</t>
    </rPh>
    <rPh sb="40" eb="42">
      <t>シエン</t>
    </rPh>
    <phoneticPr fontId="1"/>
  </si>
  <si>
    <t>見付面積１m2あたり11,000円を支援する。（1m2未満切捨て）</t>
    <rPh sb="0" eb="2">
      <t>ミツケ</t>
    </rPh>
    <rPh sb="2" eb="4">
      <t>メンセキ</t>
    </rPh>
    <rPh sb="16" eb="17">
      <t>エン</t>
    </rPh>
    <rPh sb="18" eb="20">
      <t>シエン</t>
    </rPh>
    <rPh sb="27" eb="29">
      <t>ミマン</t>
    </rPh>
    <rPh sb="29" eb="31">
      <t>キリス</t>
    </rPh>
    <phoneticPr fontId="1"/>
  </si>
  <si>
    <t>見付面積１m2あたり19,000円を支援する。（1m2未満切捨て）</t>
    <rPh sb="0" eb="2">
      <t>ミツケ</t>
    </rPh>
    <rPh sb="2" eb="4">
      <t>メンセキ</t>
    </rPh>
    <rPh sb="16" eb="17">
      <t>エン</t>
    </rPh>
    <rPh sb="18" eb="20">
      <t>シエン</t>
    </rPh>
    <phoneticPr fontId="1"/>
  </si>
  <si>
    <r>
      <t>県産材を使用し、かつ、建築大工技能を活用して室内の見え掛かり部分（床材、壁材、天井材等）の仕上げ改修を行う部分の見付面積（柱、はり等の構造材の見付面積を除く。）と外壁の下見板張りの</t>
    </r>
    <r>
      <rPr>
        <sz val="11"/>
        <color rgb="FFFF0000"/>
        <rFont val="ＭＳ Ｐ明朝"/>
        <family val="1"/>
        <charset val="128"/>
      </rPr>
      <t>見付面積の合計が７m2以上のものに限る</t>
    </r>
    <r>
      <rPr>
        <sz val="11"/>
        <color theme="1"/>
        <rFont val="ＭＳ Ｐ明朝"/>
        <family val="1"/>
        <charset val="128"/>
      </rPr>
      <t>。</t>
    </r>
    <phoneticPr fontId="1"/>
  </si>
  <si>
    <r>
      <t>県内に本拠地を置く建具業者が製作した</t>
    </r>
    <r>
      <rPr>
        <sz val="11"/>
        <color rgb="FFFF0000"/>
        <rFont val="ＭＳ Ｐ明朝"/>
        <family val="1"/>
        <charset val="128"/>
      </rPr>
      <t>木製建具を見付面積３m2以上使用</t>
    </r>
    <r>
      <rPr>
        <sz val="11"/>
        <color theme="1"/>
        <rFont val="ＭＳ Ｐ明朝"/>
        <family val="1"/>
        <charset val="128"/>
      </rPr>
      <t>したもの</t>
    </r>
    <phoneticPr fontId="1"/>
  </si>
  <si>
    <t>②左官仕上げ</t>
    <rPh sb="1" eb="3">
      <t>サカン</t>
    </rPh>
    <rPh sb="3" eb="5">
      <t>シア</t>
    </rPh>
    <phoneticPr fontId="1"/>
  </si>
  <si>
    <t>③木製建具</t>
    <rPh sb="1" eb="3">
      <t>モクセイ</t>
    </rPh>
    <rPh sb="3" eb="5">
      <t>タテグ</t>
    </rPh>
    <phoneticPr fontId="1"/>
  </si>
  <si>
    <t>５　伝統技能活用改修　（補助金額：上限15万円）</t>
    <rPh sb="2" eb="4">
      <t>デントウ</t>
    </rPh>
    <rPh sb="4" eb="6">
      <t>ギノウ</t>
    </rPh>
    <rPh sb="6" eb="8">
      <t>カツヨウ</t>
    </rPh>
    <rPh sb="8" eb="10">
      <t>カイシュウ</t>
    </rPh>
    <rPh sb="17" eb="19">
      <t>ジョウゲン</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</si>
  <si>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</si>
  <si>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日本農林規格県産材（ＪＡＳ格付及び含水率20%以下）であることを証明する書類</t>
    </r>
    <rPh sb="10" eb="11">
      <t>マタ</t>
    </rPh>
    <phoneticPr fontId="1"/>
  </si>
  <si>
    <t>事実婚の場合は、住民票上の続柄に記載があり、かつ、生計を同一にした日から10年以内のときに限る。</t>
    <rPh sb="0" eb="3">
      <t>ジジツコン</t>
    </rPh>
    <rPh sb="4" eb="6">
      <t>バアイ</t>
    </rPh>
    <rPh sb="8" eb="11">
      <t>ジュウミンヒョウ</t>
    </rPh>
    <rPh sb="11" eb="12">
      <t>ジョウ</t>
    </rPh>
    <rPh sb="13" eb="15">
      <t>ツヅキガラ</t>
    </rPh>
    <rPh sb="16" eb="18">
      <t>キサイ</t>
    </rPh>
    <rPh sb="45" eb="46">
      <t>カギ</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</si>
  <si>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</si>
  <si>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</si>
  <si>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都道府県名</t>
    <rPh sb="0" eb="4">
      <t>トドウフケン</t>
    </rPh>
    <rPh sb="4" eb="5">
      <t>メイ</t>
    </rPh>
    <phoneticPr fontId="1"/>
  </si>
  <si>
    <t>知事</t>
    <rPh sb="0" eb="2">
      <t>チジ</t>
    </rPh>
    <phoneticPr fontId="1"/>
  </si>
  <si>
    <t>登録番号</t>
    <rPh sb="0" eb="2">
      <t>トウロク</t>
    </rPh>
    <rPh sb="2" eb="4">
      <t>バンゴウ</t>
    </rPh>
    <phoneticPr fontId="1"/>
  </si>
  <si>
    <t>※工事監理者　建築士法（昭和25年法律第202号）第２条第８項に規定する工事監理をする者をいう。</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</si>
  <si>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申請時住所の小学校区</t>
    <rPh sb="0" eb="3">
      <t>シンセイジ</t>
    </rPh>
    <rPh sb="3" eb="5">
      <t>ジュウショ</t>
    </rPh>
    <rPh sb="6" eb="9">
      <t>ショウガッコウ</t>
    </rPh>
    <rPh sb="9" eb="10">
      <t>ク</t>
    </rPh>
    <phoneticPr fontId="1"/>
  </si>
  <si>
    <t>建設地の小学校区</t>
    <rPh sb="0" eb="3">
      <t>ケンセツチ</t>
    </rPh>
    <rPh sb="4" eb="7">
      <t>ショウガッコウ</t>
    </rPh>
    <rPh sb="7" eb="8">
      <t>ク</t>
    </rPh>
    <phoneticPr fontId="1"/>
  </si>
  <si>
    <t>同居、近居対象の親族世帯</t>
    <rPh sb="0" eb="2">
      <t>ドウキョ</t>
    </rPh>
    <rPh sb="3" eb="5">
      <t>キンキョ</t>
    </rPh>
    <rPh sb="5" eb="7">
      <t>タイショウ</t>
    </rPh>
    <rPh sb="8" eb="10">
      <t>シンゾク</t>
    </rPh>
    <rPh sb="10" eb="12">
      <t>セタイ</t>
    </rPh>
    <phoneticPr fontId="1"/>
  </si>
  <si>
    <t>小学校区</t>
    <rPh sb="0" eb="3">
      <t>ショウガッコウ</t>
    </rPh>
    <rPh sb="3" eb="4">
      <t>ク</t>
    </rPh>
    <phoneticPr fontId="1"/>
  </si>
  <si>
    <t>※改修費の１／２（千円未満切捨て）又は補助金計算額のうちどちらか低い額が上限額になります。</t>
    <rPh sb="1" eb="4">
      <t>カイシュウヒ</t>
    </rPh>
    <rPh sb="9" eb="11">
      <t>センエン</t>
    </rPh>
    <rPh sb="11" eb="13">
      <t>ミマン</t>
    </rPh>
    <rPh sb="13" eb="15">
      <t>キリス</t>
    </rPh>
    <rPh sb="17" eb="18">
      <t>マタ</t>
    </rPh>
    <rPh sb="19" eb="22">
      <t>ホジョキン</t>
    </rPh>
    <rPh sb="22" eb="24">
      <t>ケイサン</t>
    </rPh>
    <rPh sb="24" eb="25">
      <t>ガク</t>
    </rPh>
    <rPh sb="32" eb="33">
      <t>ヒク</t>
    </rPh>
    <rPh sb="34" eb="35">
      <t>ガク</t>
    </rPh>
    <rPh sb="36" eb="39">
      <t>ジョウゲンガク</t>
    </rPh>
    <phoneticPr fontId="1"/>
  </si>
  <si>
    <r>
      <t>上記左官の</t>
    </r>
    <r>
      <rPr>
        <sz val="11"/>
        <rFont val="ＭＳ Ｐ明朝"/>
        <family val="1"/>
        <charset val="128"/>
      </rPr>
      <t>こて塗り</t>
    </r>
    <r>
      <rPr>
        <sz val="11"/>
        <color theme="1"/>
        <rFont val="ＭＳ Ｐ明朝"/>
        <family val="1"/>
        <charset val="128"/>
      </rPr>
      <t>面積</t>
    </r>
    <rPh sb="0" eb="2">
      <t>ジョウキ</t>
    </rPh>
    <rPh sb="2" eb="4">
      <t>サカン</t>
    </rPh>
    <rPh sb="7" eb="8">
      <t>ヌ</t>
    </rPh>
    <rPh sb="9" eb="11">
      <t>メンセキ</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</si>
  <si>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</si>
  <si>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1"/>
  </si>
  <si>
    <t>その他、この住宅の改修にあたり関連法令に適合していること。</t>
    <rPh sb="2" eb="3">
      <t>タ</t>
    </rPh>
    <rPh sb="6" eb="8">
      <t>ジュウタク</t>
    </rPh>
    <rPh sb="9" eb="11">
      <t>カイシュウ</t>
    </rPh>
    <rPh sb="15" eb="17">
      <t>カンレン</t>
    </rPh>
    <rPh sb="17" eb="19">
      <t>ホウレイ</t>
    </rPh>
    <rPh sb="20" eb="22">
      <t>テキゴウ</t>
    </rPh>
    <phoneticPr fontId="1"/>
  </si>
  <si>
    <t>外壁の場合はモルタル塗、漆喰塗、その他のこて塗仕上げ</t>
    <phoneticPr fontId="1"/>
  </si>
  <si>
    <t>内壁の場合はモルタル塗、漆喰塗、土塗壁、じゅらく塗、</t>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</si>
  <si>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</si>
  <si>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＜実績報告時の提出書類＞施工状況の写真（建築主名記載の工事看板入り）</t>
    <rPh sb="1" eb="3">
      <t>ジッセキ</t>
    </rPh>
    <rPh sb="3" eb="5">
      <t>ホウコク</t>
    </rPh>
    <rPh sb="5" eb="6">
      <t>ジ</t>
    </rPh>
    <rPh sb="7" eb="9">
      <t>テイシュツ</t>
    </rPh>
    <rPh sb="9" eb="11">
      <t>ショルイ</t>
    </rPh>
    <rPh sb="12" eb="14">
      <t>セコウ</t>
    </rPh>
    <rPh sb="14" eb="16">
      <t>ジョウキョウ</t>
    </rPh>
    <rPh sb="17" eb="19">
      <t>シャシン</t>
    </rPh>
    <rPh sb="20" eb="22">
      <t>ケンチク</t>
    </rPh>
    <rPh sb="22" eb="23">
      <t>ヌシ</t>
    </rPh>
    <rPh sb="23" eb="24">
      <t>メイ</t>
    </rPh>
    <rPh sb="24" eb="26">
      <t>キサイ</t>
    </rPh>
    <rPh sb="27" eb="29">
      <t>コウジ</t>
    </rPh>
    <rPh sb="29" eb="31">
      <t>カンバン</t>
    </rPh>
    <rPh sb="31" eb="32">
      <t>イ</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</si>
  <si>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</si>
  <si>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t>　私は、とっとり住まいる支援事業補助金交付要綱を熟読し、交付申請（実績報告）内容について下記のとおり確認しました。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phoneticPr fontId="1"/>
  </si>
  <si>
    <t>要綱を熟読し、補助対象要件を確認した。</t>
    <phoneticPr fontId="1"/>
  </si>
  <si>
    <t>　私は、とっとり住まいる支援事業補助金交付要綱を熟読し、交付申請（実績報告）内容について上記のとおり確認しました。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rPh sb="44" eb="45">
      <t>ウエ</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</si>
  <si>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</si>
  <si>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過去に環境にやさしい木の住まい建設等資金補助金若しくは本事業の助成を受けていない住宅又は当該補助金を受けた住宅で助成（額の確定日）から10年以上が経過していること。</t>
    <rPh sb="0" eb="2">
      <t>カコ</t>
    </rPh>
    <rPh sb="3" eb="5">
      <t>カンキョウ</t>
    </rPh>
    <rPh sb="10" eb="11">
      <t>キ</t>
    </rPh>
    <rPh sb="12" eb="13">
      <t>ス</t>
    </rPh>
    <rPh sb="15" eb="18">
      <t>ケンセツナド</t>
    </rPh>
    <rPh sb="18" eb="20">
      <t>シキン</t>
    </rPh>
    <rPh sb="20" eb="23">
      <t>ホジョキン</t>
    </rPh>
    <rPh sb="23" eb="24">
      <t>モ</t>
    </rPh>
    <rPh sb="27" eb="28">
      <t>ホン</t>
    </rPh>
    <rPh sb="28" eb="30">
      <t>ジギョウ</t>
    </rPh>
    <rPh sb="31" eb="33">
      <t>ジョセイ</t>
    </rPh>
    <rPh sb="34" eb="35">
      <t>ウ</t>
    </rPh>
    <rPh sb="40" eb="42">
      <t>ジュウタク</t>
    </rPh>
    <rPh sb="42" eb="43">
      <t>マタ</t>
    </rPh>
    <rPh sb="44" eb="46">
      <t>トウガイ</t>
    </rPh>
    <rPh sb="46" eb="49">
      <t>ホジョキン</t>
    </rPh>
    <rPh sb="50" eb="51">
      <t>ウ</t>
    </rPh>
    <rPh sb="53" eb="55">
      <t>ジュウタク</t>
    </rPh>
    <rPh sb="56" eb="58">
      <t>ジョセイ</t>
    </rPh>
    <rPh sb="59" eb="60">
      <t>ガク</t>
    </rPh>
    <rPh sb="61" eb="64">
      <t>カクテイビ</t>
    </rPh>
    <rPh sb="69" eb="70">
      <t>ネン</t>
    </rPh>
    <rPh sb="70" eb="72">
      <t>イジョウ</t>
    </rPh>
    <rPh sb="73" eb="75">
      <t>ケイカ</t>
    </rPh>
    <phoneticPr fontId="1"/>
  </si>
  <si>
    <r>
      <t>珪藻土塗その他のこて塗仕上げで</t>
    </r>
    <r>
      <rPr>
        <sz val="11"/>
        <color rgb="FFFF0000"/>
        <rFont val="ＭＳ Ｐ明朝"/>
        <family val="1"/>
        <charset val="128"/>
      </rPr>
      <t>7m2以上施工</t>
    </r>
    <rPh sb="18" eb="20">
      <t>イジョウ</t>
    </rPh>
    <rPh sb="20" eb="22">
      <t>セコウ</t>
    </rPh>
    <phoneticPr fontId="1"/>
  </si>
  <si>
    <t>こて塗り面積１m2あたり13,000円を支援する。（1m2未満切捨て）</t>
    <rPh sb="2" eb="3">
      <t>ヌ</t>
    </rPh>
    <rPh sb="4" eb="6">
      <t>メンセキ</t>
    </rPh>
    <rPh sb="18" eb="19">
      <t>エン</t>
    </rPh>
    <rPh sb="20" eb="22">
      <t>シエン</t>
    </rPh>
    <phoneticPr fontId="1"/>
  </si>
  <si>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</si>
  <si>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</si>
  <si>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</si>
  <si>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</si>
  <si>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②⑥の両方に該当</t>
    <rPh sb="7" eb="9">
      <t>リョウホウ</t>
    </rPh>
    <rPh sb="10" eb="12">
      <t>ガイトウ</t>
    </rPh>
    <phoneticPr fontId="1"/>
  </si>
  <si>
    <t>工事監理者氏名</t>
  </si>
  <si>
    <t>＜実績報告時の提出書類＞各伝統技能に係る面積等の算出過程及び結果並びに使用場所がわかる立面図、展開図等の書類</t>
    <phoneticPr fontId="1"/>
  </si>
  <si>
    <t>とっとり住まいる支援事業建設等報告書【改修用】</t>
    <rPh sb="4" eb="5">
      <t>ス</t>
    </rPh>
    <rPh sb="8" eb="12">
      <t>シエンジギョウ</t>
    </rPh>
    <rPh sb="12" eb="14">
      <t>ケンセツ</t>
    </rPh>
    <rPh sb="14" eb="15">
      <t>トウ</t>
    </rPh>
    <rPh sb="15" eb="17">
      <t>ホウコク</t>
    </rPh>
    <rPh sb="17" eb="18">
      <t>ショ</t>
    </rPh>
    <rPh sb="19" eb="21">
      <t>カイシュウ</t>
    </rPh>
    <rPh sb="21" eb="22">
      <t>ヨウ</t>
    </rPh>
    <phoneticPr fontId="1"/>
  </si>
  <si>
    <t>実績報告用</t>
    <rPh sb="0" eb="2">
      <t>ジッセキ</t>
    </rPh>
    <rPh sb="2" eb="5">
      <t>ホウコクヨウ</t>
    </rPh>
    <phoneticPr fontId="1"/>
  </si>
  <si>
    <t>とっとり住まいる支援事業補助金　実績報告書</t>
    <rPh sb="4" eb="5">
      <t>ス</t>
    </rPh>
    <rPh sb="8" eb="15">
      <t>シエンジギョウホジョキン</t>
    </rPh>
    <rPh sb="16" eb="18">
      <t>ジッセキ</t>
    </rPh>
    <rPh sb="18" eb="21">
      <t>ホウコクショ</t>
    </rPh>
    <phoneticPr fontId="1"/>
  </si>
  <si>
    <t>とっとり住まいる支援事業建設等報告書【改修用】</t>
    <rPh sb="12" eb="14">
      <t>ケンセツ</t>
    </rPh>
    <rPh sb="14" eb="15">
      <t>ナド</t>
    </rPh>
    <rPh sb="15" eb="17">
      <t>ホウコク</t>
    </rPh>
    <rPh sb="19" eb="21">
      <t>カイシュウ</t>
    </rPh>
    <phoneticPr fontId="1"/>
  </si>
  <si>
    <t>完成写真及び口座振替依頼書</t>
    <rPh sb="0" eb="2">
      <t>カンセイ</t>
    </rPh>
    <rPh sb="2" eb="4">
      <t>シャシン</t>
    </rPh>
    <rPh sb="4" eb="5">
      <t>オヨ</t>
    </rPh>
    <rPh sb="6" eb="8">
      <t>コウザ</t>
    </rPh>
    <rPh sb="8" eb="10">
      <t>フリカエ</t>
    </rPh>
    <rPh sb="10" eb="13">
      <t>イライショ</t>
    </rPh>
    <phoneticPr fontId="1"/>
  </si>
  <si>
    <t>県産材の産地証明書の写し</t>
    <rPh sb="0" eb="3">
      <t>ケンサンザイ</t>
    </rPh>
    <rPh sb="4" eb="6">
      <t>サンチ</t>
    </rPh>
    <rPh sb="6" eb="9">
      <t>ショウメイショ</t>
    </rPh>
    <rPh sb="10" eb="11">
      <t>ウツ</t>
    </rPh>
    <phoneticPr fontId="1"/>
  </si>
  <si>
    <t>あなたが補助金実績報告で提出する書類は次のとおりです。</t>
    <rPh sb="4" eb="7">
      <t>ホジョキン</t>
    </rPh>
    <rPh sb="7" eb="9">
      <t>ジッセキ</t>
    </rPh>
    <rPh sb="9" eb="11">
      <t>ホウコク</t>
    </rPh>
    <rPh sb="12" eb="14">
      <t>テイシュツ</t>
    </rPh>
    <rPh sb="16" eb="18">
      <t>ショルイ</t>
    </rPh>
    <rPh sb="19" eb="20">
      <t>ツギ</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</si>
  <si>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phoneticPr fontId="1"/>
  </si>
  <si>
    <t>・とっとり住まいる支援事業建設等報告書（様式第６号の２）</t>
    <rPh sb="16" eb="18">
      <t>ホウコク</t>
    </rPh>
    <phoneticPr fontId="1"/>
  </si>
  <si>
    <t>とっとり住まいる支援事業補助金実績報告書</t>
    <rPh sb="4" eb="5">
      <t>ス</t>
    </rPh>
    <rPh sb="8" eb="12">
      <t>シエンジギョウ</t>
    </rPh>
    <rPh sb="12" eb="15">
      <t>ホジョキン</t>
    </rPh>
    <rPh sb="15" eb="17">
      <t>ジッセキ</t>
    </rPh>
    <rPh sb="17" eb="20">
      <t>ホウコクショ</t>
    </rPh>
    <phoneticPr fontId="1"/>
  </si>
  <si>
    <t>　令和　　年　　月　　日付第　　　　　　　　号による交付決定に係る事業の実績について、鳥取県補助金等交付規則第17条第１項の規定により、下記のとおり報告します。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1" eb="32">
      <t>カカ</t>
    </rPh>
    <rPh sb="33" eb="35">
      <t>ジギョウ</t>
    </rPh>
    <rPh sb="36" eb="38">
      <t>ジッセキ</t>
    </rPh>
    <rPh sb="43" eb="46">
      <t>トットリケン</t>
    </rPh>
    <rPh sb="46" eb="49">
      <t>ホジョキン</t>
    </rPh>
    <rPh sb="49" eb="50">
      <t>ナド</t>
    </rPh>
    <rPh sb="50" eb="52">
      <t>コウフ</t>
    </rPh>
    <rPh sb="52" eb="54">
      <t>キソク</t>
    </rPh>
    <rPh sb="54" eb="55">
      <t>ダイ</t>
    </rPh>
    <rPh sb="57" eb="58">
      <t>ジョウ</t>
    </rPh>
    <rPh sb="58" eb="59">
      <t>ダイ</t>
    </rPh>
    <rPh sb="60" eb="61">
      <t>コウ</t>
    </rPh>
    <rPh sb="62" eb="64">
      <t>キテイ</t>
    </rPh>
    <rPh sb="68" eb="70">
      <t>カキ</t>
    </rPh>
    <rPh sb="74" eb="76">
      <t>ホウコク</t>
    </rPh>
    <phoneticPr fontId="1"/>
  </si>
  <si>
    <t>交付決定額</t>
    <rPh sb="0" eb="2">
      <t>コウフ</t>
    </rPh>
    <rPh sb="2" eb="5">
      <t>ケッテイガク</t>
    </rPh>
    <phoneticPr fontId="1"/>
  </si>
  <si>
    <t>補助金等の名称</t>
    <rPh sb="0" eb="2">
      <t>ホジョ</t>
    </rPh>
    <rPh sb="2" eb="3">
      <t>キン</t>
    </rPh>
    <rPh sb="3" eb="4">
      <t>トウ</t>
    </rPh>
    <rPh sb="5" eb="7">
      <t>メイショウ</t>
    </rPh>
    <phoneticPr fontId="1"/>
  </si>
  <si>
    <t>交付決定</t>
    <rPh sb="0" eb="2">
      <t>コウフ</t>
    </rPh>
    <rPh sb="2" eb="4">
      <t>ケッテイ</t>
    </rPh>
    <phoneticPr fontId="1"/>
  </si>
  <si>
    <t>様式第３号（第17条関係）</t>
    <rPh sb="0" eb="2">
      <t>ヨウシキ</t>
    </rPh>
    <rPh sb="2" eb="3">
      <t>ダイ</t>
    </rPh>
    <rPh sb="4" eb="5">
      <t>ゴウ</t>
    </rPh>
    <rPh sb="6" eb="7">
      <t>ダイ</t>
    </rPh>
    <rPh sb="9" eb="10">
      <t>ジョウ</t>
    </rPh>
    <rPh sb="10" eb="12">
      <t>カンケイ</t>
    </rPh>
    <phoneticPr fontId="1"/>
  </si>
  <si>
    <t>実　　績</t>
    <rPh sb="0" eb="1">
      <t>ジツ</t>
    </rPh>
    <rPh sb="3" eb="4">
      <t>イサオ</t>
    </rPh>
    <phoneticPr fontId="1"/>
  </si>
  <si>
    <t>差　　額</t>
    <rPh sb="0" eb="1">
      <t>サ</t>
    </rPh>
    <rPh sb="3" eb="4">
      <t>ガク</t>
    </rPh>
    <phoneticPr fontId="1"/>
  </si>
  <si>
    <r>
      <t>交付決定通知書、額の確定通知書等の県が交付する文書の送付先　</t>
    </r>
    <r>
      <rPr>
        <sz val="9"/>
        <color theme="1"/>
        <rFont val="ＭＳ Ｐ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</si>
  <si>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Ｐ明朝"/>
        <family val="1"/>
        <charset val="128"/>
      </rPr>
      <t xml:space="preserve">
（法人の場合は所在地）</t>
    </r>
    <rPh sb="0" eb="2">
      <t>ジュウショ</t>
    </rPh>
    <rPh sb="4" eb="6">
      <t>ホウジン</t>
    </rPh>
    <rPh sb="7" eb="9">
      <t>バアイ</t>
    </rPh>
    <rPh sb="10" eb="13">
      <t>ショザイチ</t>
    </rPh>
    <phoneticPr fontId="1"/>
  </si>
  <si>
    <r>
      <t>氏名</t>
    </r>
    <r>
      <rPr>
        <sz val="8"/>
        <color theme="1"/>
        <rFont val="ＭＳ Ｐ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</si>
  <si>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（独）住宅金融支援機構の融資を受けている</t>
    <rPh sb="1" eb="2">
      <t>ドク</t>
    </rPh>
    <rPh sb="3" eb="5">
      <t>ジュウタク</t>
    </rPh>
    <rPh sb="5" eb="7">
      <t>キンユウ</t>
    </rPh>
    <rPh sb="7" eb="9">
      <t>シエン</t>
    </rPh>
    <rPh sb="9" eb="11">
      <t>キコウ</t>
    </rPh>
    <rPh sb="12" eb="14">
      <t>ユウシ</t>
    </rPh>
    <rPh sb="15" eb="16">
      <t>ウ</t>
    </rPh>
    <phoneticPr fontId="1"/>
  </si>
  <si>
    <t>回答選択</t>
    <rPh sb="0" eb="2">
      <t>カイトウ</t>
    </rPh>
    <rPh sb="2" eb="4">
      <t>センタク</t>
    </rPh>
    <phoneticPr fontId="1"/>
  </si>
  <si>
    <t>　令和　　年　　月　　日付第　　　　　　　　号による交付決定及び令和　年　月　日第　　　　　　号による変更承認に係る事業の実績について、鳥取県補助金等交付規則第17条第１項の規定により、下記のとおり報告します。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0" eb="31">
      <t>オヨ</t>
    </rPh>
    <rPh sb="32" eb="34">
      <t>レイワ</t>
    </rPh>
    <rPh sb="35" eb="36">
      <t>ネン</t>
    </rPh>
    <rPh sb="37" eb="38">
      <t>ガツ</t>
    </rPh>
    <rPh sb="39" eb="40">
      <t>ニチ</t>
    </rPh>
    <rPh sb="40" eb="41">
      <t>ダイ</t>
    </rPh>
    <rPh sb="47" eb="48">
      <t>ゴウ</t>
    </rPh>
    <rPh sb="51" eb="53">
      <t>ヘンコウ</t>
    </rPh>
    <rPh sb="53" eb="55">
      <t>ショウニン</t>
    </rPh>
    <rPh sb="56" eb="57">
      <t>カカ</t>
    </rPh>
    <rPh sb="58" eb="60">
      <t>ジギョウ</t>
    </rPh>
    <rPh sb="61" eb="63">
      <t>ジッセキ</t>
    </rPh>
    <rPh sb="68" eb="71">
      <t>トットリケン</t>
    </rPh>
    <rPh sb="71" eb="74">
      <t>ホジョキン</t>
    </rPh>
    <rPh sb="74" eb="75">
      <t>ナド</t>
    </rPh>
    <rPh sb="75" eb="77">
      <t>コウフ</t>
    </rPh>
    <rPh sb="77" eb="79">
      <t>キソク</t>
    </rPh>
    <rPh sb="79" eb="80">
      <t>ダイ</t>
    </rPh>
    <rPh sb="82" eb="83">
      <t>ジョウ</t>
    </rPh>
    <rPh sb="83" eb="84">
      <t>ダイ</t>
    </rPh>
    <rPh sb="85" eb="86">
      <t>コウ</t>
    </rPh>
    <rPh sb="87" eb="89">
      <t>キテイ</t>
    </rPh>
    <rPh sb="93" eb="95">
      <t>カキ</t>
    </rPh>
    <rPh sb="99" eb="101">
      <t>ホウコク</t>
    </rPh>
    <phoneticPr fontId="1"/>
  </si>
  <si>
    <t>←この欄で該当するものを選択</t>
    <rPh sb="3" eb="4">
      <t>ラン</t>
    </rPh>
    <rPh sb="5" eb="7">
      <t>ガイトウ</t>
    </rPh>
    <rPh sb="12" eb="14">
      <t>センタク</t>
    </rPh>
    <phoneticPr fontId="1"/>
  </si>
  <si>
    <t>県産材</t>
    <rPh sb="0" eb="3">
      <t>ケンサンザイ</t>
    </rPh>
    <phoneticPr fontId="1"/>
  </si>
  <si>
    <t>伝統技能活用</t>
    <rPh sb="0" eb="2">
      <t>デントウ</t>
    </rPh>
    <rPh sb="2" eb="4">
      <t>ギノウ</t>
    </rPh>
    <rPh sb="4" eb="6">
      <t>カツヨウ</t>
    </rPh>
    <phoneticPr fontId="1"/>
  </si>
  <si>
    <t>子育て世帯等</t>
    <rPh sb="0" eb="2">
      <t>コソダ</t>
    </rPh>
    <rPh sb="3" eb="5">
      <t>セタイ</t>
    </rPh>
    <rPh sb="5" eb="6">
      <t>ナド</t>
    </rPh>
    <phoneticPr fontId="1"/>
  </si>
  <si>
    <t>三世代同居等世帯</t>
    <rPh sb="0" eb="1">
      <t>サン</t>
    </rPh>
    <rPh sb="1" eb="3">
      <t>セダイ</t>
    </rPh>
    <rPh sb="3" eb="5">
      <t>ドウキョ</t>
    </rPh>
    <rPh sb="5" eb="6">
      <t>ナド</t>
    </rPh>
    <rPh sb="6" eb="8">
      <t>セタイ</t>
    </rPh>
    <phoneticPr fontId="1"/>
  </si>
  <si>
    <t>交付対象経費</t>
    <rPh sb="0" eb="2">
      <t>コウフ</t>
    </rPh>
    <rPh sb="2" eb="4">
      <t>タイショウ</t>
    </rPh>
    <rPh sb="4" eb="6">
      <t>ケイヒ</t>
    </rPh>
    <phoneticPr fontId="1"/>
  </si>
  <si>
    <t>交付決定額</t>
    <rPh sb="0" eb="2">
      <t>コウフ</t>
    </rPh>
    <rPh sb="2" eb="5">
      <t>ケッテイガク</t>
    </rPh>
    <phoneticPr fontId="1"/>
  </si>
  <si>
    <t>実績報告額</t>
    <rPh sb="0" eb="2">
      <t>ジッセキ</t>
    </rPh>
    <rPh sb="2" eb="4">
      <t>ホウコク</t>
    </rPh>
    <rPh sb="4" eb="5">
      <t>ガク</t>
    </rPh>
    <phoneticPr fontId="1"/>
  </si>
  <si>
    <t>補助金</t>
    <rPh sb="0" eb="3">
      <t>ホジョキン</t>
    </rPh>
    <phoneticPr fontId="1"/>
  </si>
  <si>
    <t>算定基準額</t>
    <rPh sb="0" eb="2">
      <t>サンテイ</t>
    </rPh>
    <rPh sb="2" eb="5">
      <t>キジュンガク</t>
    </rPh>
    <phoneticPr fontId="1"/>
  </si>
  <si>
    <t>交付申請時の改修工事費</t>
    <rPh sb="0" eb="2">
      <t>コウフ</t>
    </rPh>
    <rPh sb="2" eb="5">
      <t>シンセイジ</t>
    </rPh>
    <rPh sb="6" eb="8">
      <t>カイシュウ</t>
    </rPh>
    <rPh sb="8" eb="11">
      <t>コウジヒ</t>
    </rPh>
    <phoneticPr fontId="1"/>
  </si>
  <si>
    <t>↑単位に注意</t>
    <rPh sb="1" eb="3">
      <t>タンイ</t>
    </rPh>
    <rPh sb="4" eb="6">
      <t>チュウイ</t>
    </rPh>
    <phoneticPr fontId="1"/>
  </si>
  <si>
    <t>実績報告時の改修工事費</t>
    <rPh sb="0" eb="2">
      <t>ジッセキ</t>
    </rPh>
    <rPh sb="2" eb="4">
      <t>ホウコク</t>
    </rPh>
    <rPh sb="4" eb="5">
      <t>ジ</t>
    </rPh>
    <rPh sb="6" eb="8">
      <t>カイシュウ</t>
    </rPh>
    <rPh sb="8" eb="11">
      <t>コウジヒ</t>
    </rPh>
    <phoneticPr fontId="1"/>
  </si>
  <si>
    <t>交付決定額と実績報告額の比較結果</t>
    <rPh sb="0" eb="2">
      <t>コウフ</t>
    </rPh>
    <rPh sb="2" eb="5">
      <t>ケッテイガク</t>
    </rPh>
    <rPh sb="6" eb="8">
      <t>ジッセキ</t>
    </rPh>
    <rPh sb="8" eb="10">
      <t>ホウコク</t>
    </rPh>
    <rPh sb="10" eb="11">
      <t>ガク</t>
    </rPh>
    <rPh sb="12" eb="14">
      <t>ヒカク</t>
    </rPh>
    <rPh sb="14" eb="16">
      <t>ケッカ</t>
    </rPh>
    <phoneticPr fontId="1"/>
  </si>
  <si>
    <r>
      <rPr>
        <sz val="11"/>
        <color rgb="FF0000FF"/>
        <rFont val="ＭＳ 明朝"/>
        <family val="1"/>
        <charset val="128"/>
      </rPr>
      <t>青の欄のみ入力</t>
    </r>
    <r>
      <rPr>
        <sz val="11"/>
        <color theme="1"/>
        <rFont val="ＭＳ 明朝"/>
        <family val="1"/>
        <charset val="128"/>
      </rPr>
      <t>、黄色の欄は自動計算</t>
    </r>
    <rPh sb="0" eb="1">
      <t>アオ</t>
    </rPh>
    <rPh sb="2" eb="3">
      <t>ラン</t>
    </rPh>
    <rPh sb="5" eb="7">
      <t>ニュウリョク</t>
    </rPh>
    <rPh sb="8" eb="10">
      <t>キイロ</t>
    </rPh>
    <rPh sb="11" eb="12">
      <t>ラン</t>
    </rPh>
    <rPh sb="13" eb="15">
      <t>ジドウ</t>
    </rPh>
    <rPh sb="15" eb="17">
      <t>ケイサン</t>
    </rPh>
    <phoneticPr fontId="1"/>
  </si>
  <si>
    <t>いいえ</t>
  </si>
  <si>
    <t>↑単位に注意　万円単位で入力してください（200万円→200で入力、90万3千円→90.3で入力）</t>
    <rPh sb="1" eb="3">
      <t>タンイ</t>
    </rPh>
    <rPh sb="4" eb="6">
      <t>チュウイ</t>
    </rPh>
    <rPh sb="7" eb="9">
      <t>マンエン</t>
    </rPh>
    <rPh sb="9" eb="11">
      <t>タンイ</t>
    </rPh>
    <rPh sb="12" eb="14">
      <t>ニュウリョク</t>
    </rPh>
    <rPh sb="24" eb="26">
      <t>マンエン</t>
    </rPh>
    <rPh sb="31" eb="33">
      <t>ニュウリョク</t>
    </rPh>
    <rPh sb="36" eb="37">
      <t>マン</t>
    </rPh>
    <rPh sb="38" eb="40">
      <t>センエン</t>
    </rPh>
    <rPh sb="46" eb="48">
      <t>ニュウリョク</t>
    </rPh>
    <phoneticPr fontId="1"/>
  </si>
  <si>
    <t>実績報告（事業報告書から自動計算）</t>
    <rPh sb="0" eb="2">
      <t>ジッセキ</t>
    </rPh>
    <rPh sb="2" eb="4">
      <t>ホウコク</t>
    </rPh>
    <rPh sb="5" eb="7">
      <t>ジギョウ</t>
    </rPh>
    <rPh sb="7" eb="10">
      <t>ホウコクショ</t>
    </rPh>
    <rPh sb="12" eb="14">
      <t>ジドウ</t>
    </rPh>
    <rPh sb="14" eb="16">
      <t>ケイサン</t>
    </rPh>
    <phoneticPr fontId="1"/>
  </si>
  <si>
    <t>交付決定通知（変更を行った場合は変更承認通知）記載の額を入力してください（０円も入力、空白不可）。</t>
    <rPh sb="0" eb="2">
      <t>コウフ</t>
    </rPh>
    <rPh sb="2" eb="4">
      <t>ケッテイ</t>
    </rPh>
    <rPh sb="4" eb="6">
      <t>ツウチ</t>
    </rPh>
    <rPh sb="7" eb="9">
      <t>ヘンコウ</t>
    </rPh>
    <rPh sb="10" eb="11">
      <t>オコナ</t>
    </rPh>
    <rPh sb="13" eb="15">
      <t>バアイ</t>
    </rPh>
    <rPh sb="16" eb="18">
      <t>ヘンコウ</t>
    </rPh>
    <rPh sb="18" eb="20">
      <t>ショウニン</t>
    </rPh>
    <rPh sb="20" eb="22">
      <t>ツウチ</t>
    </rPh>
    <rPh sb="23" eb="25">
      <t>キサイ</t>
    </rPh>
    <rPh sb="26" eb="27">
      <t>ガク</t>
    </rPh>
    <rPh sb="28" eb="30">
      <t>ニュウリョク</t>
    </rPh>
    <rPh sb="38" eb="39">
      <t>エン</t>
    </rPh>
    <rPh sb="40" eb="42">
      <t>ニュウリョク</t>
    </rPh>
    <rPh sb="43" eb="45">
      <t>クウハク</t>
    </rPh>
    <rPh sb="45" eb="47">
      <t>フカ</t>
    </rPh>
    <phoneticPr fontId="1"/>
  </si>
  <si>
    <t>変更承認を受けている場合は、以下のAA19の内容をA17にコピペしてください。</t>
    <rPh sb="0" eb="2">
      <t>ヘンコウ</t>
    </rPh>
    <rPh sb="2" eb="4">
      <t>ショウニン</t>
    </rPh>
    <rPh sb="5" eb="6">
      <t>ウ</t>
    </rPh>
    <rPh sb="10" eb="12">
      <t>バアイ</t>
    </rPh>
    <rPh sb="14" eb="16">
      <t>イカ</t>
    </rPh>
    <rPh sb="22" eb="24">
      <t>ナイヨウ</t>
    </rPh>
    <phoneticPr fontId="1"/>
  </si>
  <si>
    <t>令和　年　月　日</t>
    <rPh sb="0" eb="2">
      <t>レイワ</t>
    </rPh>
    <rPh sb="3" eb="4">
      <t>ネン</t>
    </rPh>
    <rPh sb="5" eb="6">
      <t>ガツ</t>
    </rPh>
    <rPh sb="7" eb="8">
      <t>ニチ</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</si>
  <si>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</si>
  <si>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</si>
  <si>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</si>
  <si>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</si>
  <si>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その他</t>
    <rPh sb="2" eb="3">
      <t>タ</t>
    </rPh>
    <phoneticPr fontId="1"/>
  </si>
  <si>
    <t>・</t>
    <phoneticPr fontId="1"/>
  </si>
  <si>
    <t>地域型グリーン化住宅事業の補助対象経費に含む</t>
    <rPh sb="13" eb="15">
      <t>ホジョ</t>
    </rPh>
    <rPh sb="15" eb="17">
      <t>タイショウ</t>
    </rPh>
    <rPh sb="17" eb="19">
      <t>ケイヒ</t>
    </rPh>
    <rPh sb="20" eb="21">
      <t>フク</t>
    </rPh>
    <phoneticPr fontId="1"/>
  </si>
  <si>
    <t>地域型グリーン化住宅事業の補助対象経費に含まない</t>
    <rPh sb="13" eb="15">
      <t>ホジョ</t>
    </rPh>
    <rPh sb="15" eb="17">
      <t>タイショウ</t>
    </rPh>
    <rPh sb="17" eb="19">
      <t>ケイヒ</t>
    </rPh>
    <rPh sb="20" eb="21">
      <t>フク</t>
    </rPh>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</si>
  <si>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</si>
  <si>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</si>
  <si>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t>・申請者の戸籍抄本又は戸籍謄本</t>
    <rPh sb="1" eb="3">
      <t>シンセイ</t>
    </rPh>
    <rPh sb="3" eb="4">
      <t>シャ</t>
    </rPh>
    <rPh sb="5" eb="7">
      <t>コセキ</t>
    </rPh>
    <rPh sb="7" eb="9">
      <t>ショウホン</t>
    </rPh>
    <rPh sb="9" eb="10">
      <t>マタ</t>
    </rPh>
    <rPh sb="11" eb="13">
      <t>コセキ</t>
    </rPh>
    <rPh sb="13" eb="15">
      <t>トウホン</t>
    </rPh>
    <phoneticPr fontId="1"/>
  </si>
  <si>
    <t>・同居又は近居する直系親族世帯全員の住民票の写し　（補助対象住宅に転居後のもの）</t>
    <rPh sb="1" eb="3">
      <t>ドウキョ</t>
    </rPh>
    <rPh sb="3" eb="4">
      <t>マタ</t>
    </rPh>
    <rPh sb="5" eb="7">
      <t>キンキョ</t>
    </rPh>
    <rPh sb="9" eb="11">
      <t>チョッケイ</t>
    </rPh>
    <rPh sb="11" eb="13">
      <t>シンゾク</t>
    </rPh>
    <rPh sb="13" eb="15">
      <t>セタイ</t>
    </rPh>
    <rPh sb="15" eb="17">
      <t>ゼンイン</t>
    </rPh>
    <rPh sb="18" eb="21">
      <t>ジュウミンヒョウ</t>
    </rPh>
    <rPh sb="22" eb="23">
      <t>ウツ</t>
    </rPh>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</si>
  <si>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</si>
  <si>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増改築</t>
    <rPh sb="0" eb="3">
      <t>ゾウカイチク</t>
    </rPh>
    <phoneticPr fontId="1"/>
  </si>
  <si>
    <t>車庫、物置、木塀等の工事</t>
    <rPh sb="0" eb="2">
      <t>シャコ</t>
    </rPh>
    <rPh sb="3" eb="5">
      <t>モノオキ</t>
    </rPh>
    <rPh sb="6" eb="7">
      <t>モク</t>
    </rPh>
    <rPh sb="7" eb="8">
      <t>ベイ</t>
    </rPh>
    <rPh sb="8" eb="9">
      <t>ナド</t>
    </rPh>
    <rPh sb="10" eb="12">
      <t>コウジ</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</si>
  <si>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</si>
  <si>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t>（実績報告時）交付申請時からの改修部分の図面、配置図の変更がある。</t>
    <rPh sb="1" eb="3">
      <t>ジッセキ</t>
    </rPh>
    <rPh sb="3" eb="5">
      <t>ホウコク</t>
    </rPh>
    <rPh sb="5" eb="6">
      <t>ジ</t>
    </rPh>
    <rPh sb="7" eb="9">
      <t>コウフ</t>
    </rPh>
    <rPh sb="9" eb="11">
      <t>シンセイ</t>
    </rPh>
    <rPh sb="11" eb="12">
      <t>ジ</t>
    </rPh>
    <rPh sb="15" eb="17">
      <t>カイシュウ</t>
    </rPh>
    <rPh sb="17" eb="19">
      <t>ブブン</t>
    </rPh>
    <rPh sb="20" eb="22">
      <t>ズメン</t>
    </rPh>
    <rPh sb="23" eb="26">
      <t>ハイチズ</t>
    </rPh>
    <rPh sb="27" eb="29">
      <t>ヘンコウ</t>
    </rPh>
    <phoneticPr fontId="1"/>
  </si>
  <si>
    <t>姓</t>
    <rPh sb="0" eb="1">
      <t>セイ</t>
    </rPh>
    <phoneticPr fontId="1"/>
  </si>
  <si>
    <t>国補助事業『こどもみらい住宅支援事業』の補助利用者である</t>
    <rPh sb="0" eb="5">
      <t>クニホジョジギョウ</t>
    </rPh>
    <rPh sb="20" eb="22">
      <t>ホジョ</t>
    </rPh>
    <rPh sb="22" eb="24">
      <t>リヨウ</t>
    </rPh>
    <rPh sb="24" eb="25">
      <t>シャ</t>
    </rPh>
    <phoneticPr fontId="1"/>
  </si>
  <si>
    <t>補助対象を同一とする県費を財源とする他の補助事業を利用していないこと。</t>
    <phoneticPr fontId="1"/>
  </si>
  <si>
    <t>※こどもみらい住宅支援事業の補助利用者にあっては０円となります</t>
    <phoneticPr fontId="1"/>
  </si>
  <si>
    <t>当該改修工事は省エネ改修（Re NE-ST改修）を含む工事である。</t>
    <rPh sb="0" eb="4">
      <t>トウガイカイシュウ</t>
    </rPh>
    <rPh sb="4" eb="6">
      <t>コウジ</t>
    </rPh>
    <rPh sb="7" eb="8">
      <t>ショウ</t>
    </rPh>
    <rPh sb="10" eb="12">
      <t>カイシュウ</t>
    </rPh>
    <rPh sb="21" eb="23">
      <t>カイシュウ</t>
    </rPh>
    <rPh sb="25" eb="26">
      <t>フク</t>
    </rPh>
    <rPh sb="27" eb="29">
      <t>コウジ</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</si>
  <si>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</si>
  <si>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</si>
  <si>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</si>
  <si>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とっとり健康省エネ住宅改修支援事業補助金</t>
    <rPh sb="4" eb="6">
      <t>ケンコウ</t>
    </rPh>
    <rPh sb="6" eb="7">
      <t>ショウ</t>
    </rPh>
    <rPh sb="9" eb="11">
      <t>ジュウタク</t>
    </rPh>
    <rPh sb="11" eb="13">
      <t>カイシュウ</t>
    </rPh>
    <rPh sb="13" eb="15">
      <t>シエン</t>
    </rPh>
    <rPh sb="15" eb="17">
      <t>ジギョウ</t>
    </rPh>
    <rPh sb="17" eb="20">
      <t>ホジョキン</t>
    </rPh>
    <phoneticPr fontId="1"/>
  </si>
  <si>
    <t>鳥取県生活環境部住まいまちづくり課</t>
    <rPh sb="0" eb="3">
      <t>トットリケン</t>
    </rPh>
    <rPh sb="3" eb="5">
      <t>セイカツ</t>
    </rPh>
    <rPh sb="5" eb="8">
      <t>カンキョウブ</t>
    </rPh>
    <rPh sb="8" eb="9">
      <t>ス</t>
    </rPh>
    <rPh sb="16" eb="17">
      <t>カ</t>
    </rPh>
    <phoneticPr fontId="1"/>
  </si>
  <si>
    <t>0857-26-7398</t>
    <phoneticPr fontId="1"/>
  </si>
  <si>
    <t>増築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</si>
</sst>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DBNum3][$-411]#,##0"/>
    <numFmt numFmtId="177" formatCode="[DBNum3][$-411]0"/>
    <numFmt numFmtId="178" formatCode="&quot;令和&quot;General"/>
    <numFmt numFmtId="179" formatCode="General&quot;m3&quot;"/>
    <numFmt numFmtId="180" formatCode="General&quot;m2&quot;"/>
    <numFmt numFmtId="181" formatCode="0.0_ "/>
    <numFmt numFmtId="182" formatCode="0.0_);[Red]\(0.0\)"/>
    <numFmt numFmtId="183" formatCode="0.0&quot;m3&quot;"/>
    <numFmt numFmtId="184" formatCode="&quot;金&quot;#,##0"/>
    <numFmt numFmtId="185" formatCode="0.00_ "/>
  </numFmts>
  <fonts count="28" x14ac:knownFonts="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FF0000"/>
      <name val="ＭＳ 明朝"/>
      <family val="1"/>
      <charset val="128"/>
    </font>
    <font>
      <sz val="9"/>
      <color rgb="FF0066FF"/>
      <name val="ＭＳ 明朝"/>
      <family val="1"/>
      <charset val="128"/>
    </font>
    <font>
      <sz val="11"/>
      <name val="ＭＳ Ｐ明朝"/>
      <family val="1"/>
      <charset val="128"/>
    </font>
    <font>
      <u/>
      <sz val="10"/>
      <color rgb="FF0066FF"/>
      <name val="ＭＳ 明朝"/>
      <family val="1"/>
      <charset val="128"/>
    </font>
    <font>
      <sz val="10"/>
      <color theme="1"/>
      <name val="ＭＳ 明朝"/>
      <family val="1"/>
      <charset val="128"/>
    </font>
    <font>
      <b/>
      <sz val="9"/>
      <color indexed="81"/>
      <name val="ＭＳ Ｐゴシック"/>
      <family val="3"/>
      <charset val="128"/>
    </font>
    <font>
      <sz val="12"/>
      <color theme="1"/>
      <name val="ＭＳ Ｐ明朝"/>
      <family val="1"/>
      <charset val="128"/>
    </font>
    <font>
      <sz val="11"/>
      <color theme="1"/>
      <name val="ＭＳ Ｐゴシック"/>
      <family val="2"/>
      <charset val="128"/>
      <scheme val="minor"/>
    </font>
    <font>
      <sz val="11"/>
      <color rgb="FF0000FF"/>
      <name val="ＭＳ Ｐ明朝"/>
      <family val="1"/>
      <charset val="128"/>
    </font>
    <font>
      <sz val="10.5"/>
      <color theme="1"/>
      <name val="ＭＳ Ｐ明朝"/>
      <family val="1"/>
      <charset val="128"/>
    </font>
    <font>
      <sz val="11"/>
      <color rgb="FFFFFF00"/>
      <name val="ＭＳ Ｐ明朝"/>
      <family val="1"/>
      <charset val="128"/>
    </font>
    <font>
      <sz val="11"/>
      <color rgb="FFFF0000"/>
      <name val="ＭＳ 明朝"/>
      <family val="1"/>
      <charset val="128"/>
    </font>
    <font>
      <sz val="11"/>
      <color theme="1"/>
      <name val="ＭＳ 明朝"/>
      <family val="1"/>
      <charset val="128"/>
    </font>
    <font>
      <sz val="11"/>
      <color rgb="FF0000FF"/>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297">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0" xfId="0" applyFont="1" applyBorder="1">
      <alignment vertical="center"/>
    </xf>
    <xf numFmtId="0" fontId="3" fillId="3" borderId="0" xfId="0" applyFont="1" applyFill="1">
      <alignment vertical="center"/>
    </xf>
    <xf numFmtId="0" fontId="5" fillId="3" borderId="0" xfId="0" applyFont="1" applyFill="1">
      <alignment vertical="center"/>
    </xf>
    <xf numFmtId="0" fontId="3" fillId="0" borderId="0" xfId="0" applyFont="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6" xfId="0" applyFont="1" applyBorder="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1" xfId="0" applyFont="1" applyBorder="1">
      <alignment vertical="center"/>
    </xf>
    <xf numFmtId="0" fontId="3" fillId="0" borderId="3"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2" fillId="0" borderId="0" xfId="0" applyFont="1">
      <alignment vertical="center"/>
    </xf>
    <xf numFmtId="0" fontId="8" fillId="3" borderId="0" xfId="0" applyFont="1" applyFill="1">
      <alignment vertical="center"/>
    </xf>
    <xf numFmtId="0" fontId="3" fillId="0" borderId="10" xfId="0" applyFont="1" applyBorder="1">
      <alignment vertical="center"/>
    </xf>
    <xf numFmtId="0" fontId="3" fillId="0" borderId="11" xfId="0" applyFont="1" applyBorder="1">
      <alignment vertical="center"/>
    </xf>
    <xf numFmtId="0" fontId="5" fillId="0" borderId="0" xfId="0" applyFont="1">
      <alignment vertical="center"/>
    </xf>
    <xf numFmtId="0" fontId="9" fillId="0" borderId="0" xfId="0" applyFont="1">
      <alignment vertical="center"/>
    </xf>
    <xf numFmtId="0" fontId="3" fillId="0" borderId="0" xfId="0" applyFont="1" applyAlignment="1">
      <alignment horizontal="left" vertical="center"/>
    </xf>
    <xf numFmtId="0" fontId="2" fillId="3" borderId="0" xfId="0" applyFont="1" applyFill="1" applyAlignment="1">
      <alignment horizontal="right" vertical="center"/>
    </xf>
    <xf numFmtId="0" fontId="2" fillId="3" borderId="0" xfId="0" applyFont="1" applyFill="1">
      <alignment vertical="center"/>
    </xf>
    <xf numFmtId="0" fontId="3" fillId="0" borderId="8" xfId="0" applyFont="1" applyBorder="1" applyAlignment="1">
      <alignment vertical="center"/>
    </xf>
    <xf numFmtId="0" fontId="10" fillId="0" borderId="3" xfId="0" applyFont="1" applyBorder="1" applyAlignment="1">
      <alignment vertical="center"/>
    </xf>
    <xf numFmtId="0" fontId="7" fillId="0" borderId="0" xfId="0" applyFont="1" applyAlignment="1">
      <alignment horizontal="right" vertical="center"/>
    </xf>
    <xf numFmtId="0" fontId="3" fillId="0" borderId="0" xfId="0" applyFont="1" applyFill="1" applyBorder="1" applyAlignment="1">
      <alignment horizontal="right" vertical="center"/>
    </xf>
    <xf numFmtId="0" fontId="3" fillId="0" borderId="0" xfId="0" applyFont="1" applyFill="1">
      <alignment vertical="center"/>
    </xf>
    <xf numFmtId="0" fontId="3"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vertical="top"/>
    </xf>
    <xf numFmtId="0" fontId="7" fillId="0" borderId="10" xfId="0" applyFont="1" applyBorder="1" applyAlignment="1">
      <alignment vertical="center" wrapText="1"/>
    </xf>
    <xf numFmtId="0" fontId="7" fillId="0" borderId="0" xfId="0" applyFont="1" applyAlignment="1">
      <alignment vertical="center"/>
    </xf>
    <xf numFmtId="0" fontId="3" fillId="0" borderId="0" xfId="0" applyFont="1" applyAlignment="1">
      <alignment horizontal="left" vertical="center" wrapText="1"/>
    </xf>
    <xf numFmtId="0" fontId="6" fillId="0" borderId="0" xfId="0" applyFont="1">
      <alignment vertical="center"/>
    </xf>
    <xf numFmtId="0" fontId="3" fillId="0" borderId="5" xfId="0" applyFont="1" applyBorder="1">
      <alignment vertical="center"/>
    </xf>
    <xf numFmtId="0" fontId="3" fillId="0" borderId="7" xfId="0" applyFont="1" applyBorder="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1" fillId="0" borderId="0" xfId="0" applyFo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vertical="top"/>
    </xf>
    <xf numFmtId="0" fontId="11"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5" fillId="0" borderId="0" xfId="0" applyFont="1" applyAlignment="1">
      <alignment horizontal="right" vertical="center"/>
    </xf>
    <xf numFmtId="0" fontId="12" fillId="0" borderId="0" xfId="0" applyFont="1">
      <alignment vertical="center"/>
    </xf>
    <xf numFmtId="0" fontId="15" fillId="0" borderId="0" xfId="0" applyFont="1">
      <alignment vertical="center"/>
    </xf>
    <xf numFmtId="0" fontId="13" fillId="0" borderId="0" xfId="0" applyFont="1" applyAlignment="1">
      <alignment vertical="top"/>
    </xf>
    <xf numFmtId="0" fontId="3"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lignment vertical="center"/>
    </xf>
    <xf numFmtId="0" fontId="17" fillId="0" borderId="0" xfId="0" applyFont="1">
      <alignment vertical="center"/>
    </xf>
    <xf numFmtId="0" fontId="18" fillId="0" borderId="0" xfId="0" applyFont="1">
      <alignment vertical="center"/>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right" vertical="top"/>
    </xf>
    <xf numFmtId="0" fontId="3" fillId="0" borderId="0" xfId="0" applyFont="1" applyAlignment="1">
      <alignment vertical="top"/>
    </xf>
    <xf numFmtId="181" fontId="3" fillId="3" borderId="0" xfId="0" applyNumberFormat="1" applyFont="1" applyFill="1">
      <alignment vertical="center"/>
    </xf>
    <xf numFmtId="0" fontId="3" fillId="0" borderId="12" xfId="0" applyFont="1" applyBorder="1" applyProtection="1">
      <alignment vertical="center"/>
      <protection locked="0"/>
    </xf>
    <xf numFmtId="0" fontId="3" fillId="0" borderId="12" xfId="0"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0" fontId="10" fillId="0" borderId="0" xfId="0" applyFont="1" applyBorder="1" applyAlignment="1">
      <alignment vertical="center"/>
    </xf>
    <xf numFmtId="0" fontId="3" fillId="0" borderId="0" xfId="0" applyFont="1" applyFill="1" applyBorder="1" applyAlignment="1">
      <alignment horizontal="center" vertical="center"/>
    </xf>
    <xf numFmtId="49" fontId="3" fillId="0" borderId="0" xfId="0" applyNumberFormat="1" applyFont="1">
      <alignment vertical="center"/>
    </xf>
    <xf numFmtId="0" fontId="22" fillId="3" borderId="0" xfId="0" applyFont="1" applyFill="1">
      <alignment vertical="center"/>
    </xf>
    <xf numFmtId="49" fontId="3" fillId="0" borderId="0" xfId="0" applyNumberFormat="1" applyFont="1" applyAlignment="1">
      <alignment horizontal="right" vertical="center"/>
    </xf>
    <xf numFmtId="0" fontId="3" fillId="0" borderId="0" xfId="0" applyNumberFormat="1" applyFont="1" applyAlignment="1">
      <alignment vertical="center"/>
    </xf>
    <xf numFmtId="176" fontId="3" fillId="0" borderId="3" xfId="0" applyNumberFormat="1" applyFont="1" applyBorder="1" applyAlignment="1">
      <alignment vertical="center"/>
    </xf>
    <xf numFmtId="0" fontId="23" fillId="0" borderId="6" xfId="0" applyFont="1" applyBorder="1" applyAlignment="1">
      <alignment vertical="center"/>
    </xf>
    <xf numFmtId="0" fontId="23" fillId="0" borderId="5" xfId="0" applyFont="1" applyBorder="1">
      <alignment vertical="center"/>
    </xf>
    <xf numFmtId="0" fontId="3" fillId="0" borderId="8" xfId="0" applyFont="1" applyBorder="1">
      <alignment vertical="center"/>
    </xf>
    <xf numFmtId="0" fontId="3" fillId="0" borderId="4" xfId="0" applyFont="1" applyBorder="1">
      <alignment vertical="center"/>
    </xf>
    <xf numFmtId="0" fontId="7" fillId="0" borderId="8" xfId="0" applyFont="1" applyBorder="1" applyAlignment="1">
      <alignment vertical="center"/>
    </xf>
    <xf numFmtId="0" fontId="7" fillId="0" borderId="0" xfId="0" applyFont="1" applyBorder="1">
      <alignment vertical="center"/>
    </xf>
    <xf numFmtId="0" fontId="7" fillId="0" borderId="4" xfId="0" applyFont="1" applyBorder="1">
      <alignment vertical="center"/>
    </xf>
    <xf numFmtId="0" fontId="3" fillId="0" borderId="9" xfId="0" applyFont="1" applyBorder="1">
      <alignment vertical="center"/>
    </xf>
    <xf numFmtId="0" fontId="23" fillId="0" borderId="9" xfId="0" applyFont="1" applyBorder="1" applyAlignment="1">
      <alignment vertical="center"/>
    </xf>
    <xf numFmtId="0" fontId="23" fillId="0" borderId="10" xfId="0" applyFont="1" applyBorder="1">
      <alignment vertical="center"/>
    </xf>
    <xf numFmtId="0" fontId="7" fillId="0" borderId="0" xfId="0" applyFont="1" applyBorder="1" applyAlignment="1"/>
    <xf numFmtId="0" fontId="7" fillId="0" borderId="0" xfId="0" applyFont="1" applyBorder="1" applyAlignment="1">
      <alignment vertical="center" wrapText="1"/>
    </xf>
    <xf numFmtId="0" fontId="8" fillId="0" borderId="0"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6" xfId="0" applyFont="1" applyBorder="1" applyAlignment="1">
      <alignment horizontal="center" vertical="center"/>
    </xf>
    <xf numFmtId="0" fontId="8" fillId="4" borderId="12" xfId="0" applyFont="1" applyFill="1" applyBorder="1">
      <alignment vertical="center"/>
    </xf>
    <xf numFmtId="0" fontId="22" fillId="0" borderId="0" xfId="0" applyFont="1">
      <alignment vertical="center"/>
    </xf>
    <xf numFmtId="0" fontId="24" fillId="0" borderId="0" xfId="0" applyFont="1">
      <alignment vertical="center"/>
    </xf>
    <xf numFmtId="0" fontId="24" fillId="3" borderId="0" xfId="0" applyFont="1" applyFill="1">
      <alignment vertical="center"/>
    </xf>
    <xf numFmtId="0" fontId="26" fillId="0" borderId="0" xfId="0" applyFont="1">
      <alignment vertical="center"/>
    </xf>
    <xf numFmtId="0" fontId="27" fillId="0" borderId="0" xfId="0" applyFont="1">
      <alignment vertical="center"/>
    </xf>
    <xf numFmtId="0" fontId="26" fillId="0" borderId="0" xfId="0" applyFont="1" applyAlignment="1">
      <alignment vertical="center" wrapText="1"/>
    </xf>
    <xf numFmtId="0" fontId="26" fillId="2" borderId="12" xfId="0" applyFont="1" applyFill="1" applyBorder="1">
      <alignment vertical="center"/>
    </xf>
    <xf numFmtId="38" fontId="26" fillId="0" borderId="12" xfId="1" applyFont="1" applyBorder="1" applyProtection="1">
      <alignment vertical="center"/>
      <protection locked="0"/>
    </xf>
    <xf numFmtId="38" fontId="26" fillId="2" borderId="12" xfId="1" applyFont="1" applyFill="1" applyBorder="1">
      <alignment vertical="center"/>
    </xf>
    <xf numFmtId="38" fontId="26" fillId="2" borderId="12" xfId="0" applyNumberFormat="1" applyFont="1" applyFill="1" applyBorder="1">
      <alignment vertical="center"/>
    </xf>
    <xf numFmtId="0" fontId="26" fillId="2" borderId="12" xfId="0" applyFont="1" applyFill="1" applyBorder="1" applyAlignment="1">
      <alignment horizontal="center" vertical="center"/>
    </xf>
    <xf numFmtId="2" fontId="26" fillId="0" borderId="12" xfId="0" applyNumberFormat="1" applyFont="1" applyBorder="1" applyProtection="1">
      <alignment vertical="center"/>
      <protection locked="0"/>
    </xf>
    <xf numFmtId="2" fontId="26" fillId="2" borderId="12" xfId="0" applyNumberFormat="1" applyFont="1" applyFill="1" applyBorder="1">
      <alignment vertical="center"/>
    </xf>
    <xf numFmtId="0" fontId="3" fillId="0" borderId="0" xfId="0" applyFont="1" applyProtection="1">
      <alignment vertical="center"/>
      <protection locked="0"/>
    </xf>
    <xf numFmtId="0" fontId="3" fillId="0" borderId="12" xfId="0" applyFont="1" applyBorder="1" applyAlignment="1">
      <alignment horizontal="center" vertical="center"/>
    </xf>
    <xf numFmtId="0" fontId="3" fillId="0" borderId="0" xfId="0"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0" fontId="3" fillId="0" borderId="2" xfId="0" applyFont="1" applyFill="1" applyBorder="1">
      <alignment vertical="center"/>
    </xf>
    <xf numFmtId="0" fontId="3" fillId="0" borderId="3" xfId="0" applyFont="1" applyFill="1" applyBorder="1">
      <alignment vertical="center"/>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vertical="center" wrapText="1"/>
    </xf>
    <xf numFmtId="0" fontId="5" fillId="0" borderId="0" xfId="0" applyFont="1" applyAlignment="1">
      <alignment vertical="center" wrapText="1"/>
    </xf>
    <xf numFmtId="0" fontId="8" fillId="0" borderId="0" xfId="0" applyFont="1" applyFill="1">
      <alignment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3" fillId="0" borderId="12" xfId="0" applyFont="1" applyBorder="1" applyAlignment="1">
      <alignment horizontal="left" vertical="center" wrapText="1"/>
    </xf>
    <xf numFmtId="0" fontId="16" fillId="0" borderId="0" xfId="0" applyFont="1">
      <alignment vertical="center"/>
    </xf>
    <xf numFmtId="0" fontId="3" fillId="0" borderId="6"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178" fontId="3" fillId="0" borderId="5" xfId="0" applyNumberFormat="1" applyFont="1" applyBorder="1" applyAlignment="1" applyProtection="1">
      <alignment horizontal="right" vertical="center"/>
      <protection locked="0"/>
    </xf>
    <xf numFmtId="0" fontId="3" fillId="0" borderId="0" xfId="0" applyFont="1" applyAlignment="1">
      <alignment horizontal="left" vertical="center" wrapText="1"/>
    </xf>
    <xf numFmtId="177" fontId="3" fillId="0" borderId="10" xfId="0" applyNumberFormat="1" applyFont="1" applyBorder="1" applyAlignment="1" applyProtection="1">
      <alignment horizontal="center" vertical="center"/>
      <protection locked="0"/>
    </xf>
    <xf numFmtId="185" fontId="3" fillId="0" borderId="1" xfId="0" applyNumberFormat="1" applyFont="1" applyBorder="1" applyAlignment="1" applyProtection="1">
      <alignment horizontal="center" vertical="center"/>
      <protection locked="0"/>
    </xf>
    <xf numFmtId="185" fontId="3" fillId="0" borderId="2" xfId="0" applyNumberFormat="1" applyFont="1" applyBorder="1" applyAlignment="1" applyProtection="1">
      <alignment horizontal="center" vertical="center"/>
      <protection locked="0"/>
    </xf>
    <xf numFmtId="177" fontId="3" fillId="0" borderId="5" xfId="0" applyNumberFormat="1" applyFont="1" applyBorder="1" applyAlignment="1" applyProtection="1">
      <alignment horizontal="center" vertical="center"/>
      <protection locked="0"/>
    </xf>
    <xf numFmtId="0" fontId="7" fillId="0" borderId="0" xfId="0" applyFont="1" applyAlignment="1">
      <alignment horizontal="left" vertical="center" wrapText="1"/>
    </xf>
    <xf numFmtId="0" fontId="8" fillId="0" borderId="0" xfId="0" applyFont="1" applyBorder="1" applyAlignment="1">
      <alignment horizontal="center" vertical="center"/>
    </xf>
    <xf numFmtId="0" fontId="3" fillId="0" borderId="0" xfId="0" applyFont="1" applyBorder="1" applyAlignment="1" applyProtection="1">
      <alignment horizontal="left" vertical="center"/>
      <protection locked="0"/>
    </xf>
    <xf numFmtId="0" fontId="8" fillId="0" borderId="0"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182" fontId="3" fillId="2" borderId="1" xfId="0" applyNumberFormat="1" applyFont="1" applyFill="1" applyBorder="1" applyAlignment="1">
      <alignment horizontal="center" vertical="center"/>
    </xf>
    <xf numFmtId="182" fontId="3" fillId="2" borderId="2" xfId="0" applyNumberFormat="1" applyFont="1" applyFill="1" applyBorder="1" applyAlignment="1">
      <alignment horizontal="center" vertic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3" fillId="0" borderId="4" xfId="0" applyFont="1" applyBorder="1" applyAlignment="1">
      <alignment horizontal="left" vertical="center" wrapText="1"/>
    </xf>
    <xf numFmtId="181" fontId="3" fillId="2" borderId="1" xfId="0" applyNumberFormat="1" applyFont="1" applyFill="1" applyBorder="1" applyAlignment="1">
      <alignment horizontal="center" vertical="center"/>
    </xf>
    <xf numFmtId="181" fontId="3" fillId="2" borderId="2" xfId="0" applyNumberFormat="1" applyFont="1" applyFill="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0" xfId="0" applyFont="1" applyBorder="1" applyAlignment="1">
      <alignment horizontal="left" vertical="center" wrapText="1"/>
    </xf>
    <xf numFmtId="0" fontId="3" fillId="0" borderId="12" xfId="0" applyFont="1" applyBorder="1" applyAlignment="1">
      <alignment horizontal="center" vertical="center"/>
    </xf>
    <xf numFmtId="0" fontId="3" fillId="0" borderId="12" xfId="0" applyFont="1" applyBorder="1" applyAlignment="1" applyProtection="1">
      <alignment horizontal="left" vertical="center"/>
      <protection locked="0"/>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center" wrapText="1"/>
    </xf>
    <xf numFmtId="179" fontId="3" fillId="0" borderId="0" xfId="0" applyNumberFormat="1" applyFont="1" applyBorder="1" applyAlignment="1">
      <alignment horizontal="center" vertical="center"/>
    </xf>
    <xf numFmtId="0" fontId="6" fillId="0" borderId="0" xfId="0" applyFont="1" applyAlignment="1">
      <alignment horizontal="center" vertical="center"/>
    </xf>
    <xf numFmtId="180" fontId="3" fillId="0" borderId="0" xfId="0" applyNumberFormat="1" applyFont="1" applyBorder="1" applyAlignment="1">
      <alignment horizontal="center" vertical="center"/>
    </xf>
    <xf numFmtId="180" fontId="3" fillId="0" borderId="1" xfId="0" applyNumberFormat="1" applyFont="1" applyBorder="1" applyAlignment="1" applyProtection="1">
      <alignment horizontal="right" vertical="center"/>
      <protection locked="0"/>
    </xf>
    <xf numFmtId="180" fontId="3" fillId="0" borderId="2" xfId="0" applyNumberFormat="1" applyFont="1" applyBorder="1" applyAlignment="1" applyProtection="1">
      <alignment horizontal="right" vertical="center"/>
      <protection locked="0"/>
    </xf>
    <xf numFmtId="180" fontId="3" fillId="0" borderId="3" xfId="0" applyNumberFormat="1" applyFont="1" applyBorder="1" applyAlignment="1" applyProtection="1">
      <alignment horizontal="right"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8"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49" fontId="3" fillId="0" borderId="9"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0" fontId="3" fillId="0" borderId="12" xfId="0" applyFont="1" applyBorder="1" applyAlignment="1" applyProtection="1">
      <alignment horizontal="center" vertical="center" shrinkToFit="1"/>
      <protection locked="0"/>
    </xf>
    <xf numFmtId="0" fontId="13" fillId="0" borderId="0" xfId="0" applyFont="1" applyAlignment="1">
      <alignment horizontal="left"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7" fillId="0" borderId="14" xfId="0" applyFont="1" applyBorder="1" applyAlignment="1">
      <alignment horizontal="center" vertical="center" wrapText="1"/>
    </xf>
    <xf numFmtId="0" fontId="2" fillId="0" borderId="0" xfId="0" applyFont="1" applyAlignment="1">
      <alignment horizontal="left" vertical="top" wrapText="1"/>
    </xf>
    <xf numFmtId="183" fontId="3" fillId="0" borderId="1" xfId="0" applyNumberFormat="1" applyFont="1" applyBorder="1" applyAlignment="1" applyProtection="1">
      <alignment horizontal="right" vertical="center"/>
      <protection locked="0"/>
    </xf>
    <xf numFmtId="183" fontId="3" fillId="0" borderId="2" xfId="0" applyNumberFormat="1" applyFont="1" applyBorder="1" applyAlignment="1" applyProtection="1">
      <alignment horizontal="right" vertical="center"/>
      <protection locked="0"/>
    </xf>
    <xf numFmtId="183" fontId="3" fillId="0" borderId="3" xfId="0" applyNumberFormat="1" applyFont="1" applyBorder="1" applyAlignment="1" applyProtection="1">
      <alignment horizontal="right" vertical="center"/>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8" fontId="3" fillId="0" borderId="10" xfId="0" applyNumberFormat="1" applyFont="1" applyBorder="1" applyAlignment="1" applyProtection="1">
      <alignment horizontal="right" vertical="center"/>
      <protection locked="0"/>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178" fontId="3" fillId="0" borderId="0" xfId="0" applyNumberFormat="1" applyFont="1" applyBorder="1" applyAlignment="1" applyProtection="1">
      <alignment horizontal="right" vertical="center"/>
      <protection locked="0"/>
    </xf>
    <xf numFmtId="177" fontId="3" fillId="0" borderId="0"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0" xfId="0" applyFont="1" applyBorder="1" applyAlignment="1">
      <alignment horizontal="left" vertical="center" wrapText="1"/>
    </xf>
    <xf numFmtId="0" fontId="2" fillId="0" borderId="0" xfId="0" applyFont="1" applyAlignment="1">
      <alignment horizontal="left"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0" borderId="0" xfId="0" applyFont="1" applyBorder="1" applyAlignment="1">
      <alignment horizontal="left" vertical="center"/>
    </xf>
    <xf numFmtId="177" fontId="3" fillId="0" borderId="2" xfId="0" applyNumberFormat="1" applyFont="1" applyFill="1" applyBorder="1" applyAlignment="1" applyProtection="1">
      <alignment horizontal="center" vertical="center"/>
      <protection locked="0"/>
    </xf>
    <xf numFmtId="0" fontId="8" fillId="0" borderId="0" xfId="0" applyFont="1" applyAlignment="1">
      <alignment horizontal="left" vertical="center" wrapText="1"/>
    </xf>
    <xf numFmtId="181" fontId="3" fillId="2" borderId="6" xfId="0" applyNumberFormat="1" applyFont="1" applyFill="1" applyBorder="1" applyAlignment="1">
      <alignment horizontal="center" vertical="center"/>
    </xf>
    <xf numFmtId="181" fontId="3" fillId="2" borderId="5" xfId="0" applyNumberFormat="1" applyFont="1" applyFill="1" applyBorder="1" applyAlignment="1">
      <alignment horizontal="center" vertical="center"/>
    </xf>
    <xf numFmtId="181" fontId="3" fillId="2" borderId="7" xfId="0" applyNumberFormat="1" applyFont="1" applyFill="1" applyBorder="1" applyAlignment="1">
      <alignment horizontal="center" vertical="center"/>
    </xf>
    <xf numFmtId="181" fontId="3" fillId="2" borderId="9" xfId="0" applyNumberFormat="1" applyFont="1" applyFill="1" applyBorder="1" applyAlignment="1">
      <alignment horizontal="center" vertical="center"/>
    </xf>
    <xf numFmtId="181" fontId="3" fillId="2" borderId="10" xfId="0" applyNumberFormat="1" applyFont="1" applyFill="1" applyBorder="1" applyAlignment="1">
      <alignment horizontal="center" vertical="center"/>
    </xf>
    <xf numFmtId="181" fontId="3" fillId="2" borderId="11" xfId="0" applyNumberFormat="1" applyFont="1" applyFill="1" applyBorder="1" applyAlignment="1">
      <alignment horizontal="center" vertical="center"/>
    </xf>
    <xf numFmtId="0" fontId="3" fillId="0" borderId="12" xfId="0" applyFont="1" applyBorder="1" applyAlignment="1">
      <alignment horizontal="left" vertical="center"/>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24" fillId="3" borderId="1"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3" fillId="0" borderId="7" xfId="0" applyFont="1" applyBorder="1" applyAlignment="1">
      <alignment horizontal="center" vertical="center" shrinkToFit="1"/>
    </xf>
    <xf numFmtId="0" fontId="3"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178" fontId="3" fillId="0" borderId="1" xfId="0" applyNumberFormat="1" applyFont="1" applyFill="1" applyBorder="1" applyAlignment="1" applyProtection="1">
      <alignment horizontal="right" vertical="center"/>
      <protection locked="0"/>
    </xf>
    <xf numFmtId="178" fontId="3" fillId="0" borderId="2" xfId="0" applyNumberFormat="1" applyFont="1" applyFill="1" applyBorder="1" applyAlignment="1" applyProtection="1">
      <alignment horizontal="right" vertical="center"/>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2"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5" xfId="0" applyFont="1" applyFill="1" applyBorder="1" applyAlignment="1" applyProtection="1">
      <alignment horizontal="left"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49" fontId="3" fillId="0" borderId="0" xfId="0" applyNumberFormat="1" applyFont="1" applyAlignment="1" applyProtection="1">
      <alignment horizontal="right" vertical="center"/>
      <protection locked="0"/>
    </xf>
    <xf numFmtId="0" fontId="3" fillId="0" borderId="0" xfId="0" applyNumberFormat="1" applyFont="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center" vertical="center"/>
    </xf>
    <xf numFmtId="0" fontId="3" fillId="0" borderId="0" xfId="0" applyNumberFormat="1" applyFont="1" applyAlignment="1">
      <alignment horizontal="left"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184" fontId="3" fillId="0" borderId="1" xfId="0" applyNumberFormat="1" applyFont="1" applyBorder="1" applyAlignment="1">
      <alignment horizontal="right" vertical="center"/>
    </xf>
    <xf numFmtId="184" fontId="3" fillId="0" borderId="2" xfId="0" applyNumberFormat="1" applyFont="1" applyBorder="1" applyAlignment="1">
      <alignment horizontal="right" vertical="center"/>
    </xf>
    <xf numFmtId="184" fontId="3" fillId="0" borderId="1" xfId="0" applyNumberFormat="1" applyFont="1" applyBorder="1" applyAlignment="1" applyProtection="1">
      <alignment horizontal="right" vertical="center"/>
    </xf>
    <xf numFmtId="184" fontId="3" fillId="0" borderId="2" xfId="0" applyNumberFormat="1" applyFont="1" applyBorder="1" applyAlignment="1" applyProtection="1">
      <alignment horizontal="right"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25" fillId="0" borderId="10" xfId="0" applyFont="1" applyBorder="1" applyAlignment="1">
      <alignment horizontal="left" vertical="center" wrapText="1"/>
    </xf>
    <xf numFmtId="0" fontId="26" fillId="0" borderId="0" xfId="0" applyFont="1" applyAlignment="1">
      <alignment horizontal="left" vertical="center" wrapText="1"/>
    </xf>
    <xf numFmtId="0" fontId="3" fillId="0" borderId="0" xfId="0" applyFont="1" applyAlignment="1">
      <alignment horizontal="left" vertical="top" wrapText="1"/>
    </xf>
    <xf numFmtId="0" fontId="20" fillId="0" borderId="0" xfId="0" applyFont="1" applyAlignment="1">
      <alignment horizontal="center" vertical="center"/>
    </xf>
    <xf numFmtId="0" fontId="3" fillId="0" borderId="0" xfId="0" applyFont="1" applyAlignment="1">
      <alignment horizontal="left" vertical="center"/>
    </xf>
  </cellXfs>
  <cellStyles count="2">
    <cellStyle name="桁区切り" xfId="1" builtinId="6"/>
    <cellStyle name="標準" xfId="0" builtinId="0"/>
  </cellStyles>
  <dxfs count="6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CC"/>
      <color rgb="FF0000FF"/>
      <color rgb="FF0066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215"/>
  <sheetViews>
    <sheetView showGridLines="0" tabSelected="1" view="pageBreakPreview" topLeftCell="A73" zoomScaleNormal="100" zoomScaleSheetLayoutView="100" workbookViewId="0">
      <selection activeCell="Q74" sqref="Q74:T74"/>
    </sheetView>
  </sheetViews>
  <sheetFormatPr defaultColWidth="3.08984375" defaultRowHeight="13" x14ac:dyDescent="0.2"/>
  <cols>
    <col min="1" max="1" width="4.26953125" style="1" customWidth="1"/>
    <col min="2" max="2" width="3.6328125" style="1" customWidth="1"/>
    <col min="3" max="3" width="3.453125" style="1" bestFit="1" customWidth="1"/>
    <col min="4" max="11" width="3.08984375" style="1"/>
    <col min="12" max="12" width="3.453125" style="1" bestFit="1" customWidth="1"/>
    <col min="13" max="16" width="3.08984375" style="1"/>
    <col min="17" max="17" width="3.453125" style="1" bestFit="1" customWidth="1"/>
    <col min="18" max="21" width="3.08984375" style="1"/>
    <col min="22" max="22" width="3.453125" style="1" bestFit="1" customWidth="1"/>
    <col min="23" max="26" width="3.08984375" style="1"/>
    <col min="27" max="27" width="3.7265625" style="3" customWidth="1"/>
    <col min="28" max="28" width="9.08984375" style="4" bestFit="1" customWidth="1"/>
    <col min="29" max="31" width="3.08984375" style="4"/>
    <col min="32" max="35" width="3.453125" style="4" bestFit="1" customWidth="1"/>
    <col min="36" max="39" width="3.08984375" style="4"/>
    <col min="40" max="41" width="3.453125" style="4" bestFit="1" customWidth="1"/>
    <col min="42" max="55" width="3.08984375" style="4"/>
    <col min="56" max="58" width="3.08984375" style="1"/>
    <col min="59" max="59" width="7.26953125" style="1" customWidth="1"/>
    <col min="60" max="16384" width="3.08984375" style="1"/>
  </cols>
  <sheetData>
    <row r="1" spans="1:60" ht="13.5" customHeight="1" x14ac:dyDescent="0.2">
      <c r="A1" s="1" t="s">
        <v>123</v>
      </c>
      <c r="K1" s="2"/>
      <c r="L1" s="2"/>
      <c r="M1" s="2"/>
      <c r="N1" s="2"/>
      <c r="O1" s="2"/>
      <c r="P1" s="2"/>
      <c r="Q1" s="2"/>
      <c r="R1" s="2"/>
      <c r="Z1" s="51"/>
      <c r="AA1" s="51" t="s">
        <v>185</v>
      </c>
      <c r="AC1" s="5" t="s">
        <v>71</v>
      </c>
      <c r="BG1" s="1" t="s">
        <v>92</v>
      </c>
      <c r="BH1" s="1" t="s">
        <v>110</v>
      </c>
    </row>
    <row r="2" spans="1:60" ht="7.5" customHeight="1" x14ac:dyDescent="0.2">
      <c r="K2" s="2"/>
      <c r="L2" s="2"/>
      <c r="M2" s="2"/>
      <c r="N2" s="2"/>
      <c r="O2" s="2"/>
      <c r="P2" s="2"/>
      <c r="Q2" s="2"/>
      <c r="R2" s="2"/>
      <c r="AC2" s="5" t="s">
        <v>72</v>
      </c>
      <c r="BG2" s="1" t="s">
        <v>93</v>
      </c>
      <c r="BH2" s="1" t="s">
        <v>111</v>
      </c>
    </row>
    <row r="3" spans="1:60" ht="16.5" x14ac:dyDescent="0.2">
      <c r="A3" s="167" t="s">
        <v>184</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C3" s="5" t="s">
        <v>68</v>
      </c>
      <c r="BG3" s="1" t="s">
        <v>94</v>
      </c>
      <c r="BH3" s="1" t="s">
        <v>112</v>
      </c>
    </row>
    <row r="4" spans="1:60" ht="6" customHeight="1" x14ac:dyDescent="0.2">
      <c r="AC4" s="5"/>
      <c r="BG4" s="1" t="s">
        <v>95</v>
      </c>
      <c r="BH4" s="1" t="s">
        <v>111</v>
      </c>
    </row>
    <row r="5" spans="1:60" x14ac:dyDescent="0.2">
      <c r="A5" s="126" t="s">
        <v>170</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BG5" s="1" t="s">
        <v>96</v>
      </c>
      <c r="BH5" s="1" t="s">
        <v>110</v>
      </c>
    </row>
    <row r="6" spans="1:60" x14ac:dyDescent="0.2">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BG6" s="1" t="s">
        <v>97</v>
      </c>
      <c r="BH6" s="1" t="s">
        <v>110</v>
      </c>
    </row>
    <row r="7" spans="1:60" ht="7.5" customHeight="1" x14ac:dyDescent="0.2">
      <c r="BG7" s="1" t="s">
        <v>98</v>
      </c>
      <c r="BH7" s="1" t="s">
        <v>110</v>
      </c>
    </row>
    <row r="8" spans="1:60" x14ac:dyDescent="0.2">
      <c r="C8" s="201"/>
      <c r="D8" s="201"/>
      <c r="E8" s="201"/>
      <c r="F8" s="201"/>
      <c r="G8" s="1" t="s">
        <v>9</v>
      </c>
      <c r="H8" s="202"/>
      <c r="I8" s="202"/>
      <c r="J8" s="1" t="s">
        <v>25</v>
      </c>
      <c r="K8" s="202"/>
      <c r="L8" s="202"/>
      <c r="M8" s="1" t="s">
        <v>8</v>
      </c>
      <c r="AB8" s="5" t="str">
        <f>IF(OR(C8="",H8="",K8=""),"←リストから選択してください（和暦年月日）","")</f>
        <v>←リストから選択してください（和暦年月日）</v>
      </c>
      <c r="BG8" s="1" t="s">
        <v>113</v>
      </c>
      <c r="BH8" s="1" t="s">
        <v>110</v>
      </c>
    </row>
    <row r="9" spans="1:60" ht="4.5" customHeight="1" x14ac:dyDescent="0.2">
      <c r="BG9" s="1" t="s">
        <v>99</v>
      </c>
      <c r="BH9" s="1" t="s">
        <v>112</v>
      </c>
    </row>
    <row r="10" spans="1:60" x14ac:dyDescent="0.2">
      <c r="K10" s="6" t="s">
        <v>24</v>
      </c>
      <c r="L10" s="7" t="s">
        <v>14</v>
      </c>
      <c r="M10" s="8"/>
      <c r="N10" s="9" t="s">
        <v>11</v>
      </c>
      <c r="O10" s="123"/>
      <c r="P10" s="123"/>
      <c r="Q10" s="123"/>
      <c r="R10" s="123"/>
      <c r="S10" s="123"/>
      <c r="T10" s="123"/>
      <c r="U10" s="123"/>
      <c r="V10" s="123"/>
      <c r="W10" s="123"/>
      <c r="X10" s="123"/>
      <c r="Y10" s="123"/>
      <c r="Z10" s="124"/>
      <c r="AA10" s="10"/>
      <c r="AB10" s="5" t="str">
        <f>IF(O10="","←直接郵便番号を記入してください","")</f>
        <v>←直接郵便番号を記入してください</v>
      </c>
      <c r="BG10" s="1" t="s">
        <v>100</v>
      </c>
      <c r="BH10" s="1" t="s">
        <v>112</v>
      </c>
    </row>
    <row r="11" spans="1:60" ht="22" customHeight="1" x14ac:dyDescent="0.2">
      <c r="L11" s="11"/>
      <c r="M11" s="12"/>
      <c r="N11" s="206"/>
      <c r="O11" s="207"/>
      <c r="P11" s="207"/>
      <c r="Q11" s="207"/>
      <c r="R11" s="207"/>
      <c r="S11" s="207"/>
      <c r="T11" s="207"/>
      <c r="U11" s="207"/>
      <c r="V11" s="207"/>
      <c r="W11" s="207"/>
      <c r="X11" s="207"/>
      <c r="Y11" s="207"/>
      <c r="Z11" s="208"/>
      <c r="AA11" s="10"/>
      <c r="AB11" s="5" t="str">
        <f>IF(N11="","←直接転居後の住所を記入してください","")</f>
        <v>←直接転居後の住所を記入してください</v>
      </c>
      <c r="BG11" s="1" t="s">
        <v>101</v>
      </c>
      <c r="BH11" s="1" t="s">
        <v>112</v>
      </c>
    </row>
    <row r="12" spans="1:60" x14ac:dyDescent="0.2">
      <c r="L12" s="13" t="s">
        <v>6</v>
      </c>
      <c r="M12" s="14"/>
      <c r="N12" s="175"/>
      <c r="O12" s="176"/>
      <c r="P12" s="176"/>
      <c r="Q12" s="176"/>
      <c r="R12" s="176"/>
      <c r="S12" s="176"/>
      <c r="T12" s="176"/>
      <c r="U12" s="176"/>
      <c r="V12" s="176"/>
      <c r="W12" s="176"/>
      <c r="X12" s="176"/>
      <c r="Y12" s="176"/>
      <c r="Z12" s="177"/>
      <c r="AB12" s="5" t="str">
        <f>IF(N12="","←直接建築主の氏名を記入してください","")</f>
        <v>←直接建築主の氏名を記入してください</v>
      </c>
      <c r="BG12" s="1" t="s">
        <v>102</v>
      </c>
      <c r="BH12" s="1" t="s">
        <v>112</v>
      </c>
    </row>
    <row r="13" spans="1:60" x14ac:dyDescent="0.2">
      <c r="L13" s="13" t="s">
        <v>10</v>
      </c>
      <c r="M13" s="14"/>
      <c r="N13" s="203"/>
      <c r="O13" s="204"/>
      <c r="P13" s="204"/>
      <c r="Q13" s="204"/>
      <c r="R13" s="204"/>
      <c r="S13" s="204"/>
      <c r="T13" s="204"/>
      <c r="U13" s="204"/>
      <c r="V13" s="204"/>
      <c r="W13" s="204"/>
      <c r="X13" s="204"/>
      <c r="Y13" s="204"/>
      <c r="Z13" s="205"/>
      <c r="AB13" s="5" t="str">
        <f>IF(N13="","←直接電話番号を記入してください","")</f>
        <v>←直接電話番号を記入してください</v>
      </c>
      <c r="BG13" s="1" t="s">
        <v>103</v>
      </c>
      <c r="BH13" s="1" t="s">
        <v>111</v>
      </c>
    </row>
    <row r="14" spans="1:60" x14ac:dyDescent="0.2">
      <c r="A14" s="1" t="s">
        <v>40</v>
      </c>
      <c r="BG14" s="1" t="s">
        <v>104</v>
      </c>
      <c r="BH14" s="1" t="s">
        <v>111</v>
      </c>
    </row>
    <row r="15" spans="1:60" x14ac:dyDescent="0.2">
      <c r="A15" s="1" t="s">
        <v>39</v>
      </c>
      <c r="AA15" s="15"/>
      <c r="BG15" s="1" t="s">
        <v>105</v>
      </c>
      <c r="BH15" s="1" t="s">
        <v>111</v>
      </c>
    </row>
    <row r="16" spans="1:60" ht="27" customHeight="1" x14ac:dyDescent="0.2">
      <c r="A16" s="126" t="s">
        <v>169</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BG16" s="1" t="s">
        <v>106</v>
      </c>
      <c r="BH16" s="1" t="s">
        <v>111</v>
      </c>
    </row>
    <row r="17" spans="1:60" ht="3" customHeight="1" x14ac:dyDescent="0.2">
      <c r="AA17" s="15"/>
      <c r="BG17" s="1" t="s">
        <v>107</v>
      </c>
      <c r="BH17" s="1" t="s">
        <v>111</v>
      </c>
    </row>
    <row r="18" spans="1:60" x14ac:dyDescent="0.2">
      <c r="A18" s="1" t="s">
        <v>29</v>
      </c>
      <c r="BG18" s="1" t="s">
        <v>108</v>
      </c>
      <c r="BH18" s="1" t="s">
        <v>111</v>
      </c>
    </row>
    <row r="19" spans="1:60" ht="5.5" customHeight="1" x14ac:dyDescent="0.2">
      <c r="AA19" s="15"/>
      <c r="BG19" s="1" t="s">
        <v>109</v>
      </c>
      <c r="BH19" s="1" t="s">
        <v>111</v>
      </c>
    </row>
    <row r="20" spans="1:60" ht="13.5" customHeight="1" x14ac:dyDescent="0.2">
      <c r="B20" s="66"/>
      <c r="C20" s="209" t="s">
        <v>121</v>
      </c>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row>
    <row r="21" spans="1:60" x14ac:dyDescent="0.2">
      <c r="B21" s="4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row>
    <row r="22" spans="1:60" ht="15.75" customHeight="1" x14ac:dyDescent="0.2">
      <c r="B22" s="50"/>
      <c r="C22" s="151" t="s">
        <v>122</v>
      </c>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row>
    <row r="23" spans="1:60" ht="5.5" customHeight="1" x14ac:dyDescent="0.2">
      <c r="AA23" s="15"/>
    </row>
    <row r="24" spans="1:60" ht="13.5" customHeight="1" x14ac:dyDescent="0.2">
      <c r="B24" s="66"/>
      <c r="C24" s="126" t="s">
        <v>174</v>
      </c>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row>
    <row r="25" spans="1:60" x14ac:dyDescent="0.2">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row>
    <row r="26" spans="1:60" ht="5.25" customHeight="1" x14ac:dyDescent="0.2">
      <c r="C26" s="17"/>
      <c r="D26" s="16"/>
    </row>
    <row r="27" spans="1:60" ht="4.5" customHeight="1" x14ac:dyDescent="0.2">
      <c r="C27" s="16"/>
    </row>
    <row r="28" spans="1:60" ht="3.75" customHeight="1" x14ac:dyDescent="0.2">
      <c r="C28" s="16"/>
    </row>
    <row r="29" spans="1:60" x14ac:dyDescent="0.2">
      <c r="D29" s="154" t="s">
        <v>1</v>
      </c>
      <c r="E29" s="155"/>
      <c r="F29" s="155"/>
      <c r="G29" s="155"/>
      <c r="H29" s="156"/>
      <c r="I29" s="159" t="s">
        <v>86</v>
      </c>
      <c r="J29" s="160"/>
      <c r="K29" s="160"/>
      <c r="L29" s="161"/>
      <c r="M29" s="146"/>
      <c r="N29" s="147"/>
      <c r="O29" s="147"/>
      <c r="P29" s="147"/>
      <c r="Q29" s="147"/>
      <c r="R29" s="147"/>
      <c r="S29" s="147"/>
      <c r="T29" s="147"/>
      <c r="U29" s="147"/>
      <c r="V29" s="147"/>
      <c r="W29" s="147"/>
      <c r="X29" s="148"/>
      <c r="AB29" s="5" t="str">
        <f>IF(M29="","←リストから選択してください（市町村名）","")</f>
        <v>←リストから選択してください（市町村名）</v>
      </c>
      <c r="BG29" s="1" t="str">
        <f>IF(M29="","",VLOOKUP(M29,BG1:BH19,2,FALSE))</f>
        <v/>
      </c>
    </row>
    <row r="30" spans="1:60" x14ac:dyDescent="0.2">
      <c r="D30" s="162"/>
      <c r="E30" s="163"/>
      <c r="F30" s="163"/>
      <c r="G30" s="163"/>
      <c r="H30" s="164"/>
      <c r="I30" s="175"/>
      <c r="J30" s="176"/>
      <c r="K30" s="176"/>
      <c r="L30" s="176"/>
      <c r="M30" s="176"/>
      <c r="N30" s="176"/>
      <c r="O30" s="176"/>
      <c r="P30" s="176"/>
      <c r="Q30" s="176"/>
      <c r="R30" s="176"/>
      <c r="S30" s="176"/>
      <c r="T30" s="176"/>
      <c r="U30" s="176"/>
      <c r="V30" s="176"/>
      <c r="W30" s="176"/>
      <c r="X30" s="177"/>
      <c r="AB30" s="5" t="str">
        <f>IF(I30="","←市町村名より後の所在地を直接記入してください","")</f>
        <v>←市町村名より後の所在地を直接記入してください</v>
      </c>
    </row>
    <row r="31" spans="1:60" x14ac:dyDescent="0.2">
      <c r="D31" s="154" t="s">
        <v>124</v>
      </c>
      <c r="E31" s="155"/>
      <c r="F31" s="155"/>
      <c r="G31" s="155"/>
      <c r="H31" s="156"/>
      <c r="I31" s="146" t="s">
        <v>256</v>
      </c>
      <c r="J31" s="147"/>
      <c r="K31" s="147"/>
      <c r="L31" s="147"/>
      <c r="M31" s="147"/>
      <c r="N31" s="148"/>
      <c r="O31" s="159" t="s">
        <v>90</v>
      </c>
      <c r="P31" s="160"/>
      <c r="Q31" s="160"/>
      <c r="R31" s="161"/>
      <c r="S31" s="128"/>
      <c r="T31" s="129"/>
      <c r="U31" s="129"/>
      <c r="V31" s="129"/>
      <c r="W31" s="160" t="s">
        <v>77</v>
      </c>
      <c r="X31" s="161"/>
      <c r="AB31" s="5" t="str">
        <f>IF(I31="","←リストから選択してください（増築、改築、修繕、模様替）","")</f>
        <v/>
      </c>
    </row>
    <row r="32" spans="1:60" x14ac:dyDescent="0.2">
      <c r="D32" s="154" t="s">
        <v>118</v>
      </c>
      <c r="E32" s="155"/>
      <c r="F32" s="155"/>
      <c r="G32" s="155"/>
      <c r="H32" s="156"/>
      <c r="I32" s="178"/>
      <c r="J32" s="179"/>
      <c r="K32" s="179"/>
      <c r="L32" s="156" t="s">
        <v>138</v>
      </c>
      <c r="M32" s="165"/>
      <c r="N32" s="165"/>
      <c r="O32" s="165"/>
      <c r="P32" s="165"/>
      <c r="Q32" s="165"/>
      <c r="R32" s="158"/>
      <c r="S32" s="158"/>
      <c r="T32" s="158"/>
      <c r="U32" s="158"/>
      <c r="V32" s="157"/>
      <c r="W32" s="157"/>
      <c r="X32" s="56"/>
      <c r="AB32" s="18" t="str">
        <f>IF(I32="","←延床面積を入力してください。",IF(AND(I31="併用住宅",V32=""),"←面積を入力してください。",""))</f>
        <v>←延床面積を入力してください。</v>
      </c>
    </row>
    <row r="33" spans="2:28" x14ac:dyDescent="0.2">
      <c r="D33" s="162"/>
      <c r="E33" s="163"/>
      <c r="F33" s="163"/>
      <c r="G33" s="163"/>
      <c r="H33" s="164"/>
      <c r="I33" s="178"/>
      <c r="J33" s="179"/>
      <c r="K33" s="179"/>
      <c r="L33" s="164"/>
      <c r="M33" s="165"/>
      <c r="N33" s="165"/>
      <c r="O33" s="165"/>
      <c r="P33" s="165"/>
      <c r="Q33" s="165"/>
      <c r="R33" s="158"/>
      <c r="S33" s="158"/>
      <c r="T33" s="158"/>
      <c r="U33" s="158"/>
      <c r="V33" s="157"/>
      <c r="W33" s="157"/>
      <c r="X33" s="57"/>
      <c r="AB33" s="18" t="str">
        <f>IF(AND(I31="併用住宅",V33=""),"←面積を入力してください。","")</f>
        <v/>
      </c>
    </row>
    <row r="34" spans="2:28" x14ac:dyDescent="0.2">
      <c r="D34" s="152" t="s">
        <v>27</v>
      </c>
      <c r="E34" s="152"/>
      <c r="F34" s="152"/>
      <c r="G34" s="152"/>
      <c r="H34" s="152"/>
      <c r="I34" s="153"/>
      <c r="J34" s="153"/>
      <c r="K34" s="153"/>
      <c r="L34" s="153"/>
      <c r="M34" s="153"/>
      <c r="N34" s="153"/>
      <c r="O34" s="153"/>
      <c r="P34" s="153"/>
      <c r="Q34" s="153"/>
      <c r="R34" s="153"/>
      <c r="S34" s="153"/>
      <c r="T34" s="153"/>
      <c r="U34" s="153"/>
      <c r="V34" s="153"/>
      <c r="W34" s="153"/>
      <c r="X34" s="153"/>
      <c r="AB34" s="5" t="str">
        <f>IF(I34="","←リストから選択してください（在来軸組工法・その他）","")</f>
        <v>←リストから選択してください（在来軸組工法・その他）</v>
      </c>
    </row>
    <row r="35" spans="2:28" x14ac:dyDescent="0.2">
      <c r="D35" s="154" t="s">
        <v>2</v>
      </c>
      <c r="E35" s="155"/>
      <c r="F35" s="155"/>
      <c r="G35" s="155"/>
      <c r="H35" s="156"/>
      <c r="I35" s="196" t="s">
        <v>119</v>
      </c>
      <c r="J35" s="197"/>
      <c r="K35" s="197"/>
      <c r="L35" s="197"/>
      <c r="M35" s="197"/>
      <c r="N35" s="125"/>
      <c r="O35" s="125"/>
      <c r="P35" s="125"/>
      <c r="Q35" s="125"/>
      <c r="R35" s="39" t="s">
        <v>9</v>
      </c>
      <c r="S35" s="130"/>
      <c r="T35" s="130"/>
      <c r="U35" s="39" t="s">
        <v>25</v>
      </c>
      <c r="V35" s="130"/>
      <c r="W35" s="130"/>
      <c r="X35" s="40" t="s">
        <v>8</v>
      </c>
      <c r="AB35" s="5" t="str">
        <f>IF(OR(N35="",S35="",V35=""),"←リストから選択してください（和暦年月日）","")</f>
        <v>←リストから選択してください（和暦年月日）</v>
      </c>
    </row>
    <row r="36" spans="2:28" x14ac:dyDescent="0.2">
      <c r="D36" s="162"/>
      <c r="E36" s="163"/>
      <c r="F36" s="163"/>
      <c r="G36" s="163"/>
      <c r="H36" s="164"/>
      <c r="I36" s="149" t="s">
        <v>120</v>
      </c>
      <c r="J36" s="150"/>
      <c r="K36" s="150"/>
      <c r="L36" s="150"/>
      <c r="M36" s="150"/>
      <c r="N36" s="195"/>
      <c r="O36" s="195"/>
      <c r="P36" s="195"/>
      <c r="Q36" s="195"/>
      <c r="R36" s="19" t="s">
        <v>9</v>
      </c>
      <c r="S36" s="127"/>
      <c r="T36" s="127"/>
      <c r="U36" s="19" t="s">
        <v>25</v>
      </c>
      <c r="V36" s="127"/>
      <c r="W36" s="127"/>
      <c r="X36" s="20" t="s">
        <v>8</v>
      </c>
      <c r="AB36" s="5" t="str">
        <f>IF(OR(N36="",S36="",V36=""),"←リストから選択してください（和暦年月日）","")</f>
        <v>←リストから選択してください（和暦年月日）</v>
      </c>
    </row>
    <row r="37" spans="2:28" ht="3" customHeight="1" x14ac:dyDescent="0.2">
      <c r="D37" s="132" t="str">
        <f>IF(I34="その他","（工法名）","")</f>
        <v/>
      </c>
      <c r="E37" s="132"/>
      <c r="F37" s="132"/>
      <c r="G37" s="132"/>
      <c r="H37" s="132"/>
      <c r="I37" s="133"/>
      <c r="J37" s="133"/>
      <c r="K37" s="133"/>
      <c r="L37" s="133"/>
      <c r="M37" s="133"/>
      <c r="N37" s="133"/>
      <c r="O37" s="133"/>
      <c r="P37" s="133"/>
      <c r="Q37" s="133"/>
      <c r="R37" s="133"/>
      <c r="S37" s="133"/>
      <c r="T37" s="133"/>
      <c r="U37" s="133"/>
      <c r="V37" s="133"/>
      <c r="W37" s="133"/>
      <c r="X37" s="133"/>
      <c r="Y37" s="21" t="str">
        <f>IF(AND($I$34="その他",I37=""),"←工法を直接入力してください","")</f>
        <v/>
      </c>
    </row>
    <row r="38" spans="2:28" ht="2.5" customHeight="1" x14ac:dyDescent="0.2">
      <c r="AA38" s="15"/>
    </row>
    <row r="39" spans="2:28" x14ac:dyDescent="0.2">
      <c r="B39" s="66"/>
      <c r="C39" s="1" t="s">
        <v>115</v>
      </c>
    </row>
    <row r="40" spans="2:28" x14ac:dyDescent="0.2">
      <c r="D40" s="159" t="s">
        <v>3</v>
      </c>
      <c r="E40" s="160"/>
      <c r="F40" s="160"/>
      <c r="G40" s="160"/>
      <c r="H40" s="161"/>
      <c r="I40" s="122"/>
      <c r="J40" s="123"/>
      <c r="K40" s="123"/>
      <c r="L40" s="123"/>
      <c r="M40" s="123"/>
      <c r="N40" s="123"/>
      <c r="O40" s="123"/>
      <c r="P40" s="123"/>
      <c r="Q40" s="123"/>
      <c r="R40" s="123"/>
      <c r="S40" s="123"/>
      <c r="T40" s="123"/>
      <c r="U40" s="123"/>
      <c r="V40" s="123"/>
      <c r="W40" s="123"/>
      <c r="X40" s="124"/>
      <c r="AB40" s="5" t="str">
        <f>IF(I40="","←直接記入してください","")</f>
        <v>←直接記入してください</v>
      </c>
    </row>
    <row r="41" spans="2:28" x14ac:dyDescent="0.2">
      <c r="D41" s="159" t="s">
        <v>4</v>
      </c>
      <c r="E41" s="160"/>
      <c r="F41" s="160"/>
      <c r="G41" s="160"/>
      <c r="H41" s="161"/>
      <c r="I41" s="175"/>
      <c r="J41" s="176"/>
      <c r="K41" s="176"/>
      <c r="L41" s="176"/>
      <c r="M41" s="176"/>
      <c r="N41" s="176"/>
      <c r="O41" s="176"/>
      <c r="P41" s="176"/>
      <c r="Q41" s="176"/>
      <c r="R41" s="176"/>
      <c r="S41" s="176"/>
      <c r="T41" s="176"/>
      <c r="U41" s="176"/>
      <c r="V41" s="176"/>
      <c r="W41" s="176"/>
      <c r="X41" s="177"/>
      <c r="AB41" s="5" t="str">
        <f>IF(I41="","←直接記入してください","")</f>
        <v>←直接記入してください</v>
      </c>
    </row>
    <row r="42" spans="2:28" x14ac:dyDescent="0.2">
      <c r="D42" s="159" t="s">
        <v>26</v>
      </c>
      <c r="E42" s="160"/>
      <c r="F42" s="160"/>
      <c r="G42" s="160"/>
      <c r="H42" s="161"/>
      <c r="I42" s="180"/>
      <c r="J42" s="181"/>
      <c r="K42" s="181"/>
      <c r="L42" s="181"/>
      <c r="M42" s="181"/>
      <c r="N42" s="181"/>
      <c r="O42" s="181"/>
      <c r="P42" s="181"/>
      <c r="Q42" s="181"/>
      <c r="R42" s="181"/>
      <c r="S42" s="181"/>
      <c r="T42" s="181"/>
      <c r="U42" s="181"/>
      <c r="V42" s="181"/>
      <c r="W42" s="181"/>
      <c r="X42" s="182"/>
      <c r="AB42" s="5" t="str">
        <f>IF(I42="","←直接記入してください","")</f>
        <v>←直接記入してください</v>
      </c>
    </row>
    <row r="43" spans="2:28" ht="5.5" customHeight="1" x14ac:dyDescent="0.2"/>
    <row r="44" spans="2:28" x14ac:dyDescent="0.2">
      <c r="B44" s="66"/>
      <c r="C44" s="1" t="s">
        <v>114</v>
      </c>
    </row>
    <row r="45" spans="2:28" x14ac:dyDescent="0.2">
      <c r="D45" s="159" t="s">
        <v>28</v>
      </c>
      <c r="E45" s="160"/>
      <c r="F45" s="160"/>
      <c r="G45" s="160"/>
      <c r="H45" s="161"/>
      <c r="I45" s="146"/>
      <c r="J45" s="147"/>
      <c r="K45" s="147"/>
      <c r="L45" s="147"/>
      <c r="M45" s="147"/>
      <c r="N45" s="148"/>
      <c r="O45" s="159" t="s">
        <v>125</v>
      </c>
      <c r="P45" s="160"/>
      <c r="Q45" s="160"/>
      <c r="R45" s="160"/>
      <c r="S45" s="161"/>
      <c r="T45" s="146"/>
      <c r="U45" s="147"/>
      <c r="V45" s="147"/>
      <c r="W45" s="147"/>
      <c r="X45" s="147"/>
      <c r="Y45" s="148"/>
      <c r="AB45" s="5" t="str">
        <f>IF(OR(I45="",T45=""),"←リストから選択してください（要・不要）","")</f>
        <v>←リストから選択してください（要・不要）</v>
      </c>
    </row>
    <row r="46" spans="2:28" x14ac:dyDescent="0.2">
      <c r="D46" s="159" t="s">
        <v>241</v>
      </c>
      <c r="E46" s="160"/>
      <c r="F46" s="160"/>
      <c r="G46" s="160"/>
      <c r="H46" s="161"/>
      <c r="I46" s="146"/>
      <c r="J46" s="147"/>
      <c r="K46" s="147"/>
      <c r="L46" s="147"/>
      <c r="M46" s="147"/>
      <c r="N46" s="148"/>
      <c r="O46" s="196" t="s">
        <v>242</v>
      </c>
      <c r="P46" s="197"/>
      <c r="Q46" s="197"/>
      <c r="R46" s="197"/>
      <c r="S46" s="236"/>
      <c r="T46" s="237"/>
      <c r="U46" s="238"/>
      <c r="V46" s="238"/>
      <c r="W46" s="238"/>
      <c r="X46" s="238"/>
      <c r="Y46" s="239"/>
      <c r="AB46" s="5" t="str">
        <f>IF(OR(I46="",T46=""),"←リストから選択してください（有・無）","")</f>
        <v>←リストから選択してください（有・無）</v>
      </c>
    </row>
    <row r="47" spans="2:28" x14ac:dyDescent="0.2">
      <c r="D47" s="240" t="s">
        <v>243</v>
      </c>
      <c r="E47" s="241"/>
      <c r="F47" s="241"/>
      <c r="G47" s="241"/>
      <c r="H47" s="241"/>
      <c r="I47" s="241"/>
      <c r="J47" s="241"/>
      <c r="K47" s="241"/>
      <c r="L47" s="241"/>
      <c r="M47" s="241"/>
      <c r="N47" s="242"/>
      <c r="O47" s="243"/>
      <c r="P47" s="244"/>
      <c r="Q47" s="244"/>
      <c r="R47" s="110" t="s">
        <v>9</v>
      </c>
      <c r="S47" s="218"/>
      <c r="T47" s="218"/>
      <c r="U47" s="110" t="s">
        <v>25</v>
      </c>
      <c r="V47" s="218"/>
      <c r="W47" s="218"/>
      <c r="X47" s="110" t="s">
        <v>8</v>
      </c>
      <c r="Y47" s="111"/>
      <c r="AB47" s="5" t="str">
        <f>IF(AND(OR(I45="要",T45="要"),OR(O47="",S47="",V47="")),"←リストから選択してください（和暦年月日）","")</f>
        <v/>
      </c>
    </row>
    <row r="48" spans="2:28" ht="15.75" customHeight="1" x14ac:dyDescent="0.2">
      <c r="E48" s="41" t="str">
        <f>IF(I45="要","＜実績報告時の提出書類＞検査済証の写し",IF(T45="要","＜実績報告時の提出書類＞建築工事届の写し",""))</f>
        <v/>
      </c>
    </row>
    <row r="49" spans="1:28" x14ac:dyDescent="0.2">
      <c r="B49" s="66"/>
      <c r="C49" s="1" t="s">
        <v>164</v>
      </c>
    </row>
    <row r="50" spans="1:28" ht="5.5" customHeight="1" x14ac:dyDescent="0.2"/>
    <row r="51" spans="1:28" ht="13.5" customHeight="1" x14ac:dyDescent="0.2">
      <c r="B51" s="66"/>
      <c r="C51" s="30" t="s">
        <v>249</v>
      </c>
      <c r="D51" s="116"/>
      <c r="E51" s="30"/>
      <c r="F51" s="30"/>
      <c r="G51" s="30"/>
      <c r="H51" s="30"/>
      <c r="I51" s="30"/>
      <c r="J51" s="30"/>
      <c r="K51" s="30"/>
      <c r="L51" s="30"/>
      <c r="M51" s="30"/>
      <c r="N51" s="30"/>
      <c r="O51" s="30"/>
      <c r="P51" s="30"/>
      <c r="Q51" s="30"/>
      <c r="R51" s="30"/>
      <c r="S51" s="30"/>
      <c r="T51" s="30"/>
      <c r="U51" s="30"/>
      <c r="V51" s="30"/>
      <c r="W51" s="30"/>
      <c r="X51" s="30"/>
      <c r="Y51" s="30"/>
      <c r="Z51" s="30"/>
    </row>
    <row r="52" spans="1:28" ht="13.5" customHeight="1" x14ac:dyDescent="0.2">
      <c r="C52" s="30" t="str">
        <f>IF(B51="✔","⇒省エネ改修の補助金については別途申請が必要です。","")</f>
        <v/>
      </c>
      <c r="D52" s="116"/>
      <c r="E52" s="30"/>
      <c r="F52" s="30"/>
      <c r="G52" s="30"/>
      <c r="H52" s="30"/>
      <c r="I52" s="30"/>
      <c r="J52" s="30"/>
      <c r="K52" s="30"/>
      <c r="L52" s="30"/>
      <c r="M52" s="30"/>
      <c r="N52" s="30"/>
      <c r="O52" s="30"/>
      <c r="P52" s="30"/>
      <c r="Q52" s="30"/>
      <c r="R52" s="30"/>
      <c r="S52" s="30"/>
      <c r="T52" s="30"/>
      <c r="U52" s="30"/>
      <c r="V52" s="30"/>
      <c r="W52" s="30"/>
      <c r="X52" s="30"/>
      <c r="Y52" s="30"/>
      <c r="Z52" s="30"/>
    </row>
    <row r="53" spans="1:28" ht="5.5" customHeight="1" x14ac:dyDescent="0.2"/>
    <row r="54" spans="1:28" ht="13.5" customHeight="1" x14ac:dyDescent="0.2">
      <c r="B54" s="66"/>
      <c r="C54" s="30" t="s">
        <v>246</v>
      </c>
      <c r="D54" s="116"/>
      <c r="E54" s="30"/>
      <c r="F54" s="30"/>
      <c r="G54" s="30"/>
      <c r="H54" s="30"/>
      <c r="I54" s="30"/>
      <c r="J54" s="30"/>
      <c r="K54" s="30"/>
      <c r="L54" s="30"/>
      <c r="M54" s="30"/>
      <c r="N54" s="30"/>
      <c r="O54" s="30"/>
      <c r="P54" s="30"/>
      <c r="Q54" s="30"/>
      <c r="R54" s="30"/>
      <c r="S54" s="30"/>
      <c r="T54" s="30"/>
      <c r="U54" s="30"/>
      <c r="V54" s="30"/>
      <c r="W54" s="30"/>
      <c r="X54" s="30"/>
      <c r="Y54" s="30"/>
      <c r="Z54" s="30"/>
    </row>
    <row r="55" spans="1:28" ht="6" customHeight="1" x14ac:dyDescent="0.2">
      <c r="C55" s="30"/>
      <c r="D55" s="116"/>
      <c r="E55" s="30"/>
      <c r="F55" s="30"/>
      <c r="G55" s="30"/>
      <c r="H55" s="30"/>
      <c r="I55" s="30"/>
      <c r="J55" s="30"/>
      <c r="K55" s="30"/>
      <c r="L55" s="30"/>
      <c r="M55" s="30"/>
      <c r="N55" s="30"/>
      <c r="O55" s="30"/>
      <c r="P55" s="30"/>
      <c r="Q55" s="30"/>
      <c r="R55" s="30"/>
      <c r="S55" s="30"/>
      <c r="T55" s="30"/>
      <c r="U55" s="30"/>
      <c r="V55" s="30"/>
      <c r="W55" s="30"/>
      <c r="X55" s="30"/>
      <c r="Y55" s="30"/>
      <c r="Z55" s="30"/>
    </row>
    <row r="56" spans="1:28" x14ac:dyDescent="0.2">
      <c r="B56" s="66"/>
      <c r="C56" s="1" t="s">
        <v>247</v>
      </c>
    </row>
    <row r="57" spans="1:28" ht="27" customHeight="1" x14ac:dyDescent="0.2">
      <c r="D57" s="192" t="s">
        <v>41</v>
      </c>
      <c r="E57" s="193"/>
      <c r="F57" s="193"/>
      <c r="G57" s="193"/>
      <c r="H57" s="194"/>
      <c r="I57" s="146"/>
      <c r="J57" s="147"/>
      <c r="K57" s="147"/>
      <c r="L57" s="147"/>
      <c r="M57" s="147"/>
      <c r="N57" s="148"/>
      <c r="P57" s="219" t="s">
        <v>56</v>
      </c>
      <c r="Q57" s="219"/>
      <c r="R57" s="219"/>
      <c r="S57" s="219"/>
      <c r="T57" s="219"/>
      <c r="U57" s="219"/>
      <c r="V57" s="219"/>
      <c r="W57" s="219"/>
      <c r="X57" s="219"/>
      <c r="Y57" s="219"/>
      <c r="Z57" s="219"/>
      <c r="AA57" s="219"/>
      <c r="AB57" s="5" t="str">
        <f>IF(I57="","←リストから選択してください（有・無）","")</f>
        <v>←リストから選択してください（有・無）</v>
      </c>
    </row>
    <row r="58" spans="1:28" ht="7.5" customHeight="1" x14ac:dyDescent="0.2">
      <c r="E58" s="16"/>
      <c r="P58" s="22"/>
    </row>
    <row r="59" spans="1:28" x14ac:dyDescent="0.2">
      <c r="B59" s="66"/>
      <c r="C59" s="1" t="s">
        <v>244</v>
      </c>
      <c r="E59" s="16"/>
      <c r="P59" s="22"/>
    </row>
    <row r="60" spans="1:28" x14ac:dyDescent="0.2">
      <c r="B60" s="16"/>
      <c r="E60" s="52" t="str">
        <f>IF(B59="","",IF(OR(I44="有",T44="有"),"＜実績報告時の提出書類&gt;変更後の改修部分の図面に改修内容を記載したもの、配置図","＜実績報告時の提出書類＞変更後の改修部分の図面に改修内容を記載したもの"))</f>
        <v/>
      </c>
      <c r="P60" s="22"/>
    </row>
    <row r="61" spans="1:28" x14ac:dyDescent="0.2">
      <c r="A61" s="1" t="s">
        <v>33</v>
      </c>
    </row>
    <row r="62" spans="1:28" x14ac:dyDescent="0.2">
      <c r="B62" s="66"/>
      <c r="C62" s="126" t="s">
        <v>126</v>
      </c>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row>
    <row r="63" spans="1:28" x14ac:dyDescent="0.2">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row>
    <row r="65" spans="1:39" x14ac:dyDescent="0.2">
      <c r="B65" s="66"/>
      <c r="C65" s="1" t="s">
        <v>87</v>
      </c>
    </row>
    <row r="66" spans="1:39" x14ac:dyDescent="0.2">
      <c r="D66" s="159" t="s">
        <v>80</v>
      </c>
      <c r="E66" s="160"/>
      <c r="F66" s="160"/>
      <c r="G66" s="160"/>
      <c r="H66" s="161"/>
      <c r="I66" s="172"/>
      <c r="J66" s="173"/>
      <c r="K66" s="173"/>
      <c r="L66" s="173"/>
      <c r="M66" s="173"/>
      <c r="N66" s="173"/>
      <c r="O66" s="173"/>
      <c r="P66" s="173"/>
      <c r="Q66" s="173"/>
      <c r="R66" s="173"/>
      <c r="S66" s="173"/>
      <c r="T66" s="173"/>
      <c r="U66" s="173"/>
      <c r="V66" s="173"/>
      <c r="W66" s="173"/>
      <c r="X66" s="174"/>
      <c r="AB66" s="5" t="str">
        <f>IF(AND(B65="✔",I66=""),"←直接入力してください","")</f>
        <v/>
      </c>
    </row>
    <row r="67" spans="1:39" x14ac:dyDescent="0.2">
      <c r="D67" s="41" t="s">
        <v>162</v>
      </c>
      <c r="E67" s="55"/>
      <c r="F67" s="55"/>
      <c r="G67" s="55"/>
      <c r="H67" s="55"/>
      <c r="I67" s="55"/>
      <c r="J67" s="55"/>
      <c r="K67" s="55"/>
      <c r="L67" s="55"/>
      <c r="M67" s="55"/>
      <c r="N67" s="55"/>
      <c r="O67" s="55"/>
      <c r="P67" s="55"/>
      <c r="Q67" s="55"/>
      <c r="R67" s="55"/>
      <c r="S67" s="55"/>
      <c r="T67" s="55"/>
      <c r="U67" s="55"/>
      <c r="V67" s="55"/>
      <c r="W67" s="55"/>
      <c r="X67" s="55"/>
      <c r="Y67" s="55"/>
      <c r="AB67" s="5"/>
    </row>
    <row r="68" spans="1:39" x14ac:dyDescent="0.2">
      <c r="F68" s="58"/>
      <c r="K68" s="43" t="s">
        <v>163</v>
      </c>
    </row>
    <row r="69" spans="1:39" x14ac:dyDescent="0.2">
      <c r="B69" s="66"/>
      <c r="C69" s="1" t="s">
        <v>88</v>
      </c>
    </row>
    <row r="70" spans="1:39" ht="21.5" customHeight="1" x14ac:dyDescent="0.2">
      <c r="B70" s="144" t="str">
        <f>IF(AND(B65="✔",B69="✔"),"「プレカットを行う場合は、県内のプレカット工場で加工すること。」と「プレカットを一切使用しない。」のどちらかを✔してください。","")</f>
        <v/>
      </c>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row>
    <row r="71" spans="1:39" x14ac:dyDescent="0.2">
      <c r="AA71" s="29" t="s">
        <v>70</v>
      </c>
    </row>
    <row r="72" spans="1:39" x14ac:dyDescent="0.2">
      <c r="T72" s="23"/>
    </row>
    <row r="73" spans="1:39" ht="18" customHeight="1" x14ac:dyDescent="0.2">
      <c r="D73" s="159" t="s">
        <v>48</v>
      </c>
      <c r="E73" s="160"/>
      <c r="F73" s="160"/>
      <c r="G73" s="160"/>
      <c r="H73" s="160"/>
      <c r="I73" s="160"/>
      <c r="J73" s="160"/>
      <c r="K73" s="160"/>
      <c r="L73" s="160"/>
      <c r="M73" s="160"/>
      <c r="N73" s="160"/>
      <c r="O73" s="160"/>
      <c r="P73" s="161"/>
      <c r="Q73" s="159" t="s">
        <v>47</v>
      </c>
      <c r="R73" s="160"/>
      <c r="S73" s="160"/>
      <c r="T73" s="161"/>
      <c r="U73" s="134" t="str">
        <f>IF(I31="併用住宅","併用住宅の場合、住宅部分の使用量","")</f>
        <v/>
      </c>
      <c r="V73" s="134"/>
      <c r="W73" s="134"/>
      <c r="X73" s="134"/>
      <c r="Y73" s="135" t="s">
        <v>82</v>
      </c>
      <c r="Z73" s="135"/>
      <c r="AA73" s="135"/>
    </row>
    <row r="74" spans="1:39" ht="18" customHeight="1" x14ac:dyDescent="0.2">
      <c r="D74" s="196" t="s">
        <v>83</v>
      </c>
      <c r="E74" s="197"/>
      <c r="F74" s="197"/>
      <c r="G74" s="197"/>
      <c r="H74" s="197"/>
      <c r="I74" s="197"/>
      <c r="J74" s="197"/>
      <c r="K74" s="197"/>
      <c r="L74" s="197"/>
      <c r="M74" s="197"/>
      <c r="N74" s="197"/>
      <c r="O74" s="197"/>
      <c r="P74" s="236"/>
      <c r="Q74" s="189"/>
      <c r="R74" s="190"/>
      <c r="S74" s="190"/>
      <c r="T74" s="191"/>
      <c r="U74" s="134"/>
      <c r="V74" s="134"/>
      <c r="W74" s="134"/>
      <c r="X74" s="134"/>
      <c r="Y74" s="136"/>
      <c r="Z74" s="136"/>
      <c r="AA74" s="136"/>
      <c r="AE74" s="1"/>
      <c r="AF74" s="1"/>
      <c r="AG74" s="1"/>
      <c r="AH74" s="24"/>
      <c r="AI74" s="25"/>
      <c r="AJ74" s="25"/>
      <c r="AK74" s="25"/>
      <c r="AL74" s="25"/>
      <c r="AM74" s="25"/>
    </row>
    <row r="75" spans="1:39" ht="18" customHeight="1" x14ac:dyDescent="0.2">
      <c r="D75" s="26"/>
      <c r="E75" s="198" t="s">
        <v>131</v>
      </c>
      <c r="F75" s="199"/>
      <c r="G75" s="199"/>
      <c r="H75" s="199"/>
      <c r="I75" s="199"/>
      <c r="J75" s="199"/>
      <c r="K75" s="199"/>
      <c r="L75" s="199"/>
      <c r="M75" s="199"/>
      <c r="N75" s="199"/>
      <c r="O75" s="199"/>
      <c r="P75" s="200"/>
      <c r="Q75" s="189"/>
      <c r="R75" s="190"/>
      <c r="S75" s="190"/>
      <c r="T75" s="191"/>
      <c r="U75" s="166"/>
      <c r="V75" s="166"/>
      <c r="W75" s="166"/>
      <c r="X75" s="166"/>
      <c r="Y75" s="137" t="str">
        <f>IF(OR(Q75="",Q74=""),"",ROUNDDOWN(Q75,1)*2)</f>
        <v/>
      </c>
      <c r="Z75" s="138"/>
      <c r="AA75" s="27" t="s">
        <v>54</v>
      </c>
      <c r="AE75" s="1"/>
      <c r="AF75" s="1"/>
      <c r="AG75" s="1"/>
      <c r="AH75" s="24"/>
      <c r="AI75" s="25"/>
      <c r="AJ75" s="25"/>
      <c r="AK75" s="25"/>
      <c r="AL75" s="25"/>
      <c r="AM75" s="25"/>
    </row>
    <row r="76" spans="1:39" ht="18" customHeight="1" x14ac:dyDescent="0.2">
      <c r="D76" s="11"/>
      <c r="E76" s="227" t="s">
        <v>132</v>
      </c>
      <c r="F76" s="228"/>
      <c r="G76" s="228"/>
      <c r="H76" s="228"/>
      <c r="I76" s="228"/>
      <c r="J76" s="228"/>
      <c r="K76" s="228"/>
      <c r="L76" s="228"/>
      <c r="M76" s="228"/>
      <c r="N76" s="228"/>
      <c r="O76" s="228"/>
      <c r="P76" s="229"/>
      <c r="Q76" s="169"/>
      <c r="R76" s="170"/>
      <c r="S76" s="170"/>
      <c r="T76" s="171"/>
      <c r="U76" s="168"/>
      <c r="V76" s="168"/>
      <c r="W76" s="168"/>
      <c r="X76" s="168"/>
      <c r="Y76" s="137" t="str">
        <f>IF(Q76="","",INT(Q76)*0.2)</f>
        <v/>
      </c>
      <c r="Z76" s="138"/>
      <c r="AA76" s="27" t="s">
        <v>54</v>
      </c>
      <c r="AE76" s="1"/>
      <c r="AF76" s="1"/>
      <c r="AG76" s="1"/>
      <c r="AH76" s="24"/>
      <c r="AI76" s="25"/>
      <c r="AJ76" s="25"/>
      <c r="AK76" s="25"/>
      <c r="AL76" s="25"/>
      <c r="AM76" s="25"/>
    </row>
    <row r="77" spans="1:39" ht="18" customHeight="1" x14ac:dyDescent="0.2">
      <c r="E77" s="16"/>
      <c r="X77" s="28" t="s">
        <v>69</v>
      </c>
      <c r="Y77" s="137" t="str">
        <f>IF(OR(SUM(Y75:Z76)=0,Q74=""),"",IF(AND(B20="✔",B24="✔",B39="✔",B44="✔",B49="✔",B56="✔",B62="✔",OR(B65="✔",B69="✔"),B70=""),MIN(25,SUM(Y75:Z76)),0))</f>
        <v/>
      </c>
      <c r="Z77" s="138"/>
      <c r="AA77" s="27" t="s">
        <v>0</v>
      </c>
      <c r="AB77" s="5" t="str">
        <f>IF(AND(Y77=0),"←合計金額が算出されない場合は、前のページにチェック漏れ等がありますので御確認ください。","")</f>
        <v/>
      </c>
    </row>
    <row r="78" spans="1:39" x14ac:dyDescent="0.2">
      <c r="A78" s="16" t="s">
        <v>128</v>
      </c>
    </row>
    <row r="79" spans="1:39" x14ac:dyDescent="0.2">
      <c r="A79" s="16"/>
      <c r="B79" s="42" t="s">
        <v>91</v>
      </c>
    </row>
    <row r="80" spans="1:39" x14ac:dyDescent="0.2">
      <c r="A80" s="16" t="s">
        <v>129</v>
      </c>
    </row>
    <row r="81" spans="1:30" x14ac:dyDescent="0.2">
      <c r="A81" s="16"/>
      <c r="B81" s="42" t="s">
        <v>91</v>
      </c>
    </row>
    <row r="82" spans="1:30" x14ac:dyDescent="0.2">
      <c r="A82" s="16"/>
      <c r="B82" s="42"/>
      <c r="C82" s="52" t="s">
        <v>127</v>
      </c>
    </row>
    <row r="83" spans="1:30" x14ac:dyDescent="0.2">
      <c r="C83" s="53" t="s">
        <v>148</v>
      </c>
    </row>
    <row r="84" spans="1:30" x14ac:dyDescent="0.2">
      <c r="A84" s="16" t="s">
        <v>130</v>
      </c>
    </row>
    <row r="85" spans="1:30" s="30" customFormat="1" x14ac:dyDescent="0.2"/>
    <row r="86" spans="1:30" x14ac:dyDescent="0.2">
      <c r="A86" s="1" t="s">
        <v>55</v>
      </c>
      <c r="Y86" s="135" t="s">
        <v>82</v>
      </c>
      <c r="Z86" s="135"/>
      <c r="AA86" s="135"/>
    </row>
    <row r="87" spans="1:30" ht="14.25" customHeight="1" x14ac:dyDescent="0.2">
      <c r="B87" s="1" t="s">
        <v>53</v>
      </c>
      <c r="G87" s="31"/>
      <c r="Y87" s="136"/>
      <c r="Z87" s="136"/>
      <c r="AA87" s="136"/>
    </row>
    <row r="88" spans="1:30" x14ac:dyDescent="0.2">
      <c r="B88" s="1" t="s">
        <v>248</v>
      </c>
      <c r="Y88" s="185" t="str">
        <f>IF(AND(Y77&lt;&gt;"",Y77&gt;=0.2,OR(B90="✔",P90="✔")),IF(B54="✔",0,10),"")</f>
        <v/>
      </c>
      <c r="Z88" s="186"/>
      <c r="AA88" s="27" t="s">
        <v>0</v>
      </c>
      <c r="AD88" s="4" t="s">
        <v>73</v>
      </c>
    </row>
    <row r="89" spans="1:30" ht="7" customHeight="1" x14ac:dyDescent="0.2">
      <c r="G89" s="31"/>
    </row>
    <row r="90" spans="1:30" x14ac:dyDescent="0.2">
      <c r="B90" s="66"/>
      <c r="C90" s="1" t="s">
        <v>50</v>
      </c>
      <c r="P90" s="66"/>
      <c r="Q90" s="1" t="s">
        <v>52</v>
      </c>
      <c r="AA90" s="1"/>
    </row>
    <row r="91" spans="1:30" ht="13.5" customHeight="1" x14ac:dyDescent="0.2">
      <c r="C91" s="1" t="s">
        <v>51</v>
      </c>
      <c r="Q91" s="210" t="s">
        <v>149</v>
      </c>
      <c r="R91" s="210"/>
      <c r="S91" s="210"/>
      <c r="T91" s="210"/>
      <c r="U91" s="210"/>
      <c r="V91" s="210"/>
      <c r="W91" s="210"/>
      <c r="X91" s="210"/>
      <c r="Y91" s="210"/>
      <c r="Z91" s="210"/>
      <c r="AA91" s="210"/>
    </row>
    <row r="92" spans="1:30" x14ac:dyDescent="0.2">
      <c r="Q92" s="210"/>
      <c r="R92" s="210"/>
      <c r="S92" s="210"/>
      <c r="T92" s="210"/>
      <c r="U92" s="210"/>
      <c r="V92" s="210"/>
      <c r="W92" s="210"/>
      <c r="X92" s="210"/>
      <c r="Y92" s="210"/>
      <c r="Z92" s="210"/>
      <c r="AA92" s="210"/>
    </row>
    <row r="93" spans="1:30" x14ac:dyDescent="0.2">
      <c r="C93" s="16" t="s">
        <v>45</v>
      </c>
      <c r="Q93" s="16" t="s">
        <v>45</v>
      </c>
      <c r="AA93" s="1"/>
    </row>
    <row r="94" spans="1:30" ht="13.5" customHeight="1" x14ac:dyDescent="0.2">
      <c r="C94" s="140" t="s">
        <v>49</v>
      </c>
      <c r="D94" s="210"/>
      <c r="E94" s="210"/>
      <c r="F94" s="210"/>
      <c r="G94" s="210"/>
      <c r="H94" s="210"/>
      <c r="I94" s="210"/>
      <c r="J94" s="210"/>
      <c r="K94" s="210"/>
      <c r="L94" s="210"/>
      <c r="M94" s="210"/>
      <c r="N94" s="210"/>
      <c r="Q94" s="140" t="s">
        <v>46</v>
      </c>
      <c r="R94" s="140"/>
      <c r="S94" s="140"/>
      <c r="T94" s="140"/>
      <c r="U94" s="140"/>
      <c r="V94" s="140"/>
      <c r="W94" s="140"/>
      <c r="X94" s="140"/>
      <c r="Y94" s="140"/>
      <c r="Z94" s="140"/>
      <c r="AA94" s="140"/>
    </row>
    <row r="95" spans="1:30" x14ac:dyDescent="0.2">
      <c r="C95" s="210"/>
      <c r="D95" s="210"/>
      <c r="E95" s="210"/>
      <c r="F95" s="210"/>
      <c r="G95" s="210"/>
      <c r="H95" s="210"/>
      <c r="I95" s="210"/>
      <c r="J95" s="210"/>
      <c r="K95" s="210"/>
      <c r="L95" s="210"/>
      <c r="M95" s="210"/>
      <c r="N95" s="210"/>
      <c r="Q95" s="140"/>
      <c r="R95" s="140"/>
      <c r="S95" s="140"/>
      <c r="T95" s="140"/>
      <c r="U95" s="140"/>
      <c r="V95" s="140"/>
      <c r="W95" s="140"/>
      <c r="X95" s="140"/>
      <c r="Y95" s="140"/>
      <c r="Z95" s="140"/>
      <c r="AA95" s="140"/>
    </row>
    <row r="96" spans="1:30" x14ac:dyDescent="0.2">
      <c r="C96" s="44" t="s">
        <v>89</v>
      </c>
      <c r="D96" s="45"/>
      <c r="E96" s="45"/>
      <c r="F96" s="45"/>
      <c r="G96" s="45"/>
      <c r="H96" s="45"/>
      <c r="I96" s="45"/>
      <c r="J96" s="45"/>
      <c r="K96" s="45"/>
      <c r="L96" s="45"/>
      <c r="M96" s="45"/>
      <c r="N96" s="45"/>
      <c r="Q96" s="44" t="s">
        <v>89</v>
      </c>
      <c r="R96" s="45"/>
      <c r="S96" s="45"/>
      <c r="T96" s="45"/>
      <c r="U96" s="45"/>
      <c r="V96" s="45"/>
      <c r="W96" s="45"/>
      <c r="X96" s="45"/>
      <c r="Y96" s="45"/>
      <c r="Z96" s="45"/>
      <c r="AA96" s="45"/>
    </row>
    <row r="97" spans="1:30" ht="13.5" customHeight="1" x14ac:dyDescent="0.2">
      <c r="C97" s="184" t="s">
        <v>236</v>
      </c>
      <c r="D97" s="184"/>
      <c r="E97" s="184"/>
      <c r="F97" s="184"/>
      <c r="G97" s="184"/>
      <c r="H97" s="184"/>
      <c r="I97" s="184"/>
      <c r="J97" s="184"/>
      <c r="K97" s="184"/>
      <c r="L97" s="184"/>
      <c r="M97" s="184"/>
      <c r="N97" s="184"/>
      <c r="Q97" s="184" t="s">
        <v>237</v>
      </c>
      <c r="R97" s="184"/>
      <c r="S97" s="184"/>
      <c r="T97" s="184"/>
      <c r="U97" s="184"/>
      <c r="V97" s="184"/>
      <c r="W97" s="184"/>
      <c r="X97" s="184"/>
      <c r="Y97" s="184"/>
      <c r="Z97" s="184"/>
      <c r="AA97" s="184"/>
    </row>
    <row r="98" spans="1:30" x14ac:dyDescent="0.2">
      <c r="C98" s="184"/>
      <c r="D98" s="184"/>
      <c r="E98" s="184"/>
      <c r="F98" s="184"/>
      <c r="G98" s="184"/>
      <c r="H98" s="184"/>
      <c r="I98" s="184"/>
      <c r="J98" s="184"/>
      <c r="K98" s="184"/>
      <c r="L98" s="184"/>
      <c r="M98" s="184"/>
      <c r="N98" s="184"/>
      <c r="Q98" s="184"/>
      <c r="R98" s="184"/>
      <c r="S98" s="184"/>
      <c r="T98" s="184"/>
      <c r="U98" s="184"/>
      <c r="V98" s="184"/>
      <c r="W98" s="184"/>
      <c r="X98" s="184"/>
      <c r="Y98" s="184"/>
      <c r="Z98" s="184"/>
      <c r="AA98" s="184"/>
    </row>
    <row r="99" spans="1:30" ht="13.5" customHeight="1" x14ac:dyDescent="0.2">
      <c r="D99" s="33"/>
      <c r="E99" s="33"/>
      <c r="F99" s="33"/>
      <c r="G99" s="33"/>
      <c r="H99" s="33"/>
      <c r="I99" s="33"/>
      <c r="J99" s="33"/>
      <c r="K99" s="33"/>
      <c r="L99" s="33"/>
      <c r="M99" s="33"/>
      <c r="N99" s="33"/>
      <c r="Q99" s="54" t="s">
        <v>238</v>
      </c>
      <c r="R99" s="34"/>
      <c r="S99" s="34"/>
      <c r="T99" s="34"/>
      <c r="U99" s="34"/>
      <c r="V99" s="34"/>
      <c r="W99" s="34"/>
      <c r="X99" s="34"/>
      <c r="Y99" s="34"/>
      <c r="Z99" s="34"/>
      <c r="AA99" s="34"/>
    </row>
    <row r="100" spans="1:30" ht="7" customHeight="1" x14ac:dyDescent="0.2">
      <c r="G100" s="31"/>
    </row>
    <row r="101" spans="1:30" x14ac:dyDescent="0.2">
      <c r="C101" s="188" t="s">
        <v>74</v>
      </c>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34"/>
    </row>
    <row r="102" spans="1:30" x14ac:dyDescent="0.2">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34"/>
    </row>
    <row r="103" spans="1:30" ht="13.5" customHeight="1" x14ac:dyDescent="0.2">
      <c r="Y103" s="35"/>
      <c r="Z103" s="35"/>
      <c r="AA103" s="35"/>
    </row>
    <row r="104" spans="1:30" x14ac:dyDescent="0.2">
      <c r="A104" s="1" t="s">
        <v>61</v>
      </c>
      <c r="G104" s="31"/>
      <c r="Y104" s="187" t="s">
        <v>82</v>
      </c>
      <c r="Z104" s="187"/>
      <c r="AA104" s="187"/>
    </row>
    <row r="105" spans="1:30" ht="13.5" customHeight="1" x14ac:dyDescent="0.2">
      <c r="B105" s="1" t="s">
        <v>178</v>
      </c>
      <c r="G105" s="31"/>
      <c r="Y105" s="136"/>
      <c r="Z105" s="136"/>
      <c r="AA105" s="136"/>
    </row>
    <row r="106" spans="1:30" x14ac:dyDescent="0.2">
      <c r="B106" s="71" t="s">
        <v>179</v>
      </c>
      <c r="G106" s="31"/>
      <c r="Y106" s="185" t="str">
        <f>IF(AND(Y76&gt;=0.2,B111="✔",B113="✔",B116="✔",B119="✔"),10,IF(AND(Y76&gt;=0.2,B111="✔",B113="✔",B121="✔"),10,IF(AND(B113="✔",B123="✔",B111=""),10,"")))</f>
        <v/>
      </c>
      <c r="Z106" s="186"/>
      <c r="AA106" s="27" t="s">
        <v>0</v>
      </c>
    </row>
    <row r="107" spans="1:30" x14ac:dyDescent="0.2">
      <c r="B107" s="71" t="s">
        <v>180</v>
      </c>
      <c r="G107" s="31"/>
      <c r="Y107" s="70"/>
      <c r="Z107" s="70"/>
      <c r="AA107" s="69"/>
    </row>
    <row r="108" spans="1:30" x14ac:dyDescent="0.2">
      <c r="B108" s="71" t="s">
        <v>181</v>
      </c>
      <c r="G108" s="31"/>
      <c r="Y108" s="70"/>
      <c r="Z108" s="70"/>
      <c r="AA108" s="69"/>
    </row>
    <row r="109" spans="1:30" ht="9" customHeight="1" x14ac:dyDescent="0.2">
      <c r="G109" s="31"/>
      <c r="Y109" s="70"/>
      <c r="Z109" s="70"/>
      <c r="AA109" s="69"/>
    </row>
    <row r="110" spans="1:30" ht="7" customHeight="1" x14ac:dyDescent="0.2">
      <c r="G110" s="31"/>
    </row>
    <row r="111" spans="1:30" x14ac:dyDescent="0.2">
      <c r="B111" s="66"/>
      <c r="C111" s="1" t="s">
        <v>79</v>
      </c>
      <c r="G111" s="31"/>
      <c r="AD111" s="4" t="s">
        <v>73</v>
      </c>
    </row>
    <row r="112" spans="1:30" ht="7" customHeight="1" x14ac:dyDescent="0.2">
      <c r="G112" s="31"/>
    </row>
    <row r="113" spans="1:28" x14ac:dyDescent="0.2">
      <c r="B113" s="66"/>
      <c r="C113" s="1" t="s">
        <v>78</v>
      </c>
      <c r="G113" s="31"/>
    </row>
    <row r="114" spans="1:28" x14ac:dyDescent="0.2">
      <c r="C114" s="36" t="s">
        <v>173</v>
      </c>
      <c r="G114" s="31"/>
    </row>
    <row r="115" spans="1:28" ht="7" customHeight="1" x14ac:dyDescent="0.2">
      <c r="G115" s="31"/>
    </row>
    <row r="116" spans="1:28" x14ac:dyDescent="0.2">
      <c r="B116" s="66"/>
      <c r="C116" s="31" t="s">
        <v>76</v>
      </c>
      <c r="G116" s="31"/>
    </row>
    <row r="117" spans="1:28" x14ac:dyDescent="0.2">
      <c r="C117" s="36" t="s">
        <v>116</v>
      </c>
      <c r="G117" s="31"/>
    </row>
    <row r="118" spans="1:28" ht="7" customHeight="1" x14ac:dyDescent="0.2">
      <c r="G118" s="31"/>
    </row>
    <row r="119" spans="1:28" x14ac:dyDescent="0.2">
      <c r="B119" s="66"/>
      <c r="C119" s="31" t="s">
        <v>133</v>
      </c>
      <c r="G119" s="31"/>
    </row>
    <row r="120" spans="1:28" ht="7" customHeight="1" x14ac:dyDescent="0.2">
      <c r="G120" s="31"/>
    </row>
    <row r="121" spans="1:28" x14ac:dyDescent="0.2">
      <c r="B121" s="66"/>
      <c r="C121" s="1" t="s">
        <v>134</v>
      </c>
      <c r="G121" s="31"/>
    </row>
    <row r="122" spans="1:28" ht="7.5" customHeight="1" x14ac:dyDescent="0.2">
      <c r="G122" s="31"/>
    </row>
    <row r="123" spans="1:28" x14ac:dyDescent="0.2">
      <c r="B123" s="66"/>
      <c r="C123" s="1" t="s">
        <v>135</v>
      </c>
      <c r="G123" s="31"/>
    </row>
    <row r="124" spans="1:28" ht="7" customHeight="1" x14ac:dyDescent="0.2">
      <c r="G124" s="31"/>
    </row>
    <row r="125" spans="1:28" ht="15" customHeight="1" x14ac:dyDescent="0.2">
      <c r="B125" s="226" t="s">
        <v>7</v>
      </c>
      <c r="C125" s="226"/>
      <c r="D125" s="226"/>
      <c r="E125" s="226"/>
      <c r="F125" s="226"/>
      <c r="G125" s="226"/>
      <c r="H125" s="152" t="s">
        <v>156</v>
      </c>
      <c r="I125" s="152"/>
      <c r="J125" s="152"/>
      <c r="K125" s="152"/>
      <c r="L125" s="152"/>
      <c r="M125" s="152"/>
      <c r="N125" s="152"/>
      <c r="O125" s="216"/>
      <c r="P125" s="216"/>
      <c r="Q125" s="216"/>
      <c r="R125" s="216"/>
      <c r="S125" s="216"/>
      <c r="T125" s="216"/>
      <c r="U125" s="216"/>
      <c r="V125" s="216"/>
      <c r="W125" s="216"/>
      <c r="X125" s="216"/>
      <c r="Y125" s="216"/>
      <c r="Z125" s="216"/>
      <c r="AB125" s="5" t="str">
        <f>IF(AND(O125="",Y106=10),"→申請者の申請時住所の小学校区を記載してください。","")</f>
        <v/>
      </c>
    </row>
    <row r="126" spans="1:28" ht="15" customHeight="1" x14ac:dyDescent="0.2">
      <c r="B126" s="226"/>
      <c r="C126" s="226"/>
      <c r="D126" s="226"/>
      <c r="E126" s="226"/>
      <c r="F126" s="226"/>
      <c r="G126" s="226"/>
      <c r="H126" s="152" t="s">
        <v>157</v>
      </c>
      <c r="I126" s="152"/>
      <c r="J126" s="152"/>
      <c r="K126" s="152"/>
      <c r="L126" s="152"/>
      <c r="M126" s="152"/>
      <c r="N126" s="152"/>
      <c r="O126" s="216"/>
      <c r="P126" s="216"/>
      <c r="Q126" s="216"/>
      <c r="R126" s="216"/>
      <c r="S126" s="216"/>
      <c r="T126" s="216"/>
      <c r="U126" s="216"/>
      <c r="V126" s="216"/>
      <c r="W126" s="216"/>
      <c r="X126" s="216"/>
      <c r="Y126" s="216"/>
      <c r="Z126" s="216"/>
      <c r="AB126" s="5" t="str">
        <f>IF(AND(O126="",Y106=10),"→申請者の住宅建設地の小学校区を記載してください。","")</f>
        <v/>
      </c>
    </row>
    <row r="127" spans="1:28" ht="15" customHeight="1" x14ac:dyDescent="0.2">
      <c r="A127" s="79"/>
      <c r="B127" s="230" t="s">
        <v>158</v>
      </c>
      <c r="C127" s="230"/>
      <c r="D127" s="230"/>
      <c r="E127" s="230"/>
      <c r="F127" s="230"/>
      <c r="G127" s="230"/>
      <c r="H127" s="152" t="s">
        <v>14</v>
      </c>
      <c r="I127" s="152"/>
      <c r="J127" s="152"/>
      <c r="K127" s="152"/>
      <c r="L127" s="152"/>
      <c r="M127" s="152"/>
      <c r="N127" s="152"/>
      <c r="O127" s="216"/>
      <c r="P127" s="216"/>
      <c r="Q127" s="216"/>
      <c r="R127" s="216"/>
      <c r="S127" s="216"/>
      <c r="T127" s="216"/>
      <c r="U127" s="216"/>
      <c r="V127" s="216"/>
      <c r="W127" s="216"/>
      <c r="X127" s="216"/>
      <c r="Y127" s="216"/>
      <c r="Z127" s="216"/>
      <c r="AB127" s="5" t="str">
        <f>IF(AND(O127="",Y106=10),"→同居、近居対象の親族世帯の住所を記載してください。","")</f>
        <v/>
      </c>
    </row>
    <row r="128" spans="1:28" ht="15" customHeight="1" x14ac:dyDescent="0.2">
      <c r="A128" s="79"/>
      <c r="B128" s="231"/>
      <c r="C128" s="231"/>
      <c r="D128" s="231"/>
      <c r="E128" s="231"/>
      <c r="F128" s="231"/>
      <c r="G128" s="231"/>
      <c r="H128" s="152" t="s">
        <v>159</v>
      </c>
      <c r="I128" s="152"/>
      <c r="J128" s="152"/>
      <c r="K128" s="152"/>
      <c r="L128" s="152"/>
      <c r="M128" s="152"/>
      <c r="N128" s="152"/>
      <c r="O128" s="216"/>
      <c r="P128" s="216"/>
      <c r="Q128" s="216"/>
      <c r="R128" s="216"/>
      <c r="S128" s="216"/>
      <c r="T128" s="216"/>
      <c r="U128" s="216"/>
      <c r="V128" s="216"/>
      <c r="W128" s="216"/>
      <c r="X128" s="216"/>
      <c r="Y128" s="216"/>
      <c r="Z128" s="216"/>
      <c r="AB128" s="5" t="str">
        <f>IF(AND(O128="",Y106=10),"→同居、近居対象の親族世帯の小学校区を記載してください。","")</f>
        <v/>
      </c>
    </row>
    <row r="129" spans="1:30" ht="15" customHeight="1" x14ac:dyDescent="0.2">
      <c r="A129" s="79"/>
      <c r="B129" s="232"/>
      <c r="C129" s="232"/>
      <c r="D129" s="232"/>
      <c r="E129" s="232"/>
      <c r="F129" s="232"/>
      <c r="G129" s="232"/>
      <c r="H129" s="159" t="s">
        <v>245</v>
      </c>
      <c r="I129" s="160"/>
      <c r="J129" s="160"/>
      <c r="K129" s="160"/>
      <c r="L129" s="160"/>
      <c r="M129" s="160"/>
      <c r="N129" s="161"/>
      <c r="O129" s="216"/>
      <c r="P129" s="216"/>
      <c r="Q129" s="216"/>
      <c r="R129" s="216"/>
      <c r="S129" s="216"/>
      <c r="T129" s="216"/>
      <c r="U129" s="216"/>
      <c r="V129" s="216"/>
      <c r="W129" s="216"/>
      <c r="X129" s="216"/>
      <c r="Y129" s="216"/>
      <c r="Z129" s="216"/>
      <c r="AA129" s="78"/>
      <c r="AB129" s="5" t="str">
        <f>IF(AND(O129="",Y106=10),"→選択してください。","")</f>
        <v/>
      </c>
    </row>
    <row r="130" spans="1:30" ht="12.75" customHeight="1" x14ac:dyDescent="0.2">
      <c r="C130" s="46" t="s">
        <v>89</v>
      </c>
      <c r="G130" s="31"/>
    </row>
    <row r="131" spans="1:30" ht="12" customHeight="1" x14ac:dyDescent="0.2">
      <c r="C131" s="47" t="s">
        <v>239</v>
      </c>
      <c r="G131" s="31"/>
    </row>
    <row r="132" spans="1:30" x14ac:dyDescent="0.2">
      <c r="C132" s="47" t="s">
        <v>240</v>
      </c>
      <c r="D132" s="32"/>
      <c r="E132" s="32"/>
      <c r="F132" s="32"/>
      <c r="G132" s="32"/>
      <c r="H132" s="32"/>
      <c r="I132" s="32"/>
      <c r="J132" s="32"/>
      <c r="K132" s="32"/>
      <c r="L132" s="32"/>
      <c r="M132" s="32"/>
      <c r="N132" s="32"/>
    </row>
    <row r="133" spans="1:30" ht="13.5" customHeight="1" x14ac:dyDescent="0.2">
      <c r="C133" s="47"/>
      <c r="D133" s="34"/>
      <c r="E133" s="34"/>
      <c r="F133" s="34"/>
      <c r="G133" s="34"/>
      <c r="H133" s="34"/>
      <c r="I133" s="34"/>
      <c r="J133" s="34"/>
      <c r="K133" s="34"/>
      <c r="L133" s="34"/>
      <c r="M133" s="34"/>
      <c r="N133" s="34"/>
      <c r="O133" s="31"/>
      <c r="P133" s="31"/>
      <c r="Q133" s="31"/>
      <c r="R133" s="31"/>
      <c r="S133" s="31"/>
      <c r="T133" s="31"/>
      <c r="U133" s="31"/>
      <c r="V133" s="31"/>
    </row>
    <row r="134" spans="1:30" x14ac:dyDescent="0.2">
      <c r="C134" s="31"/>
      <c r="G134" s="31"/>
      <c r="AA134" s="29" t="s">
        <v>70</v>
      </c>
    </row>
    <row r="135" spans="1:30" x14ac:dyDescent="0.2">
      <c r="A135" s="1" t="s">
        <v>146</v>
      </c>
      <c r="Y135" s="135" t="s">
        <v>82</v>
      </c>
      <c r="Z135" s="135"/>
      <c r="AA135" s="135"/>
    </row>
    <row r="136" spans="1:30" ht="12.75" customHeight="1" x14ac:dyDescent="0.2">
      <c r="B136" s="126" t="s">
        <v>139</v>
      </c>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41"/>
      <c r="Y136" s="135"/>
      <c r="Z136" s="135"/>
      <c r="AA136" s="135"/>
    </row>
    <row r="137" spans="1:30" x14ac:dyDescent="0.2">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41"/>
      <c r="Y137" s="142" t="str">
        <f>IF(AND(Y77&lt;&gt;"",Y77&gt;=0.2,B141="✔",(AC144+AC152+AC161)&gt;=2),MIN(15,SUM(Y150,Y160,Y167)),"")</f>
        <v/>
      </c>
      <c r="Z137" s="143"/>
      <c r="AA137" s="27" t="s">
        <v>0</v>
      </c>
    </row>
    <row r="138" spans="1:30" x14ac:dyDescent="0.2">
      <c r="B138" s="37"/>
      <c r="C138" s="139" t="s">
        <v>183</v>
      </c>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row>
    <row r="139" spans="1:30" ht="13.5" customHeight="1" x14ac:dyDescent="0.2">
      <c r="B139" s="37"/>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row>
    <row r="140" spans="1:30" ht="7" customHeight="1" x14ac:dyDescent="0.2">
      <c r="G140" s="31"/>
    </row>
    <row r="141" spans="1:30" x14ac:dyDescent="0.2">
      <c r="B141" s="66"/>
      <c r="C141" s="1" t="s">
        <v>23</v>
      </c>
      <c r="H141" s="1" t="s">
        <v>171</v>
      </c>
      <c r="AD141" s="4" t="s">
        <v>73</v>
      </c>
    </row>
    <row r="143" spans="1:30" ht="7" customHeight="1" x14ac:dyDescent="0.2">
      <c r="G143" s="31"/>
    </row>
    <row r="144" spans="1:30" ht="13.5" customHeight="1" x14ac:dyDescent="0.2">
      <c r="B144" s="66"/>
      <c r="C144" s="1" t="s">
        <v>136</v>
      </c>
      <c r="H144" s="126" t="s">
        <v>142</v>
      </c>
      <c r="I144" s="126"/>
      <c r="J144" s="126"/>
      <c r="K144" s="126"/>
      <c r="L144" s="126"/>
      <c r="M144" s="126"/>
      <c r="N144" s="126"/>
      <c r="O144" s="126"/>
      <c r="P144" s="126"/>
      <c r="Q144" s="126"/>
      <c r="R144" s="126"/>
      <c r="S144" s="126"/>
      <c r="T144" s="126"/>
      <c r="U144" s="126"/>
      <c r="V144" s="126"/>
      <c r="W144" s="126"/>
      <c r="X144" s="126"/>
      <c r="Y144" s="126"/>
      <c r="Z144" s="126"/>
      <c r="AA144" s="126"/>
      <c r="AC144" s="4">
        <f>IF(AND(B144="✔",N149&gt;=7),1,0)</f>
        <v>0</v>
      </c>
    </row>
    <row r="145" spans="2:29" x14ac:dyDescent="0.2">
      <c r="H145" s="126"/>
      <c r="I145" s="126"/>
      <c r="J145" s="126"/>
      <c r="K145" s="126"/>
      <c r="L145" s="126"/>
      <c r="M145" s="126"/>
      <c r="N145" s="126"/>
      <c r="O145" s="126"/>
      <c r="P145" s="126"/>
      <c r="Q145" s="126"/>
      <c r="R145" s="126"/>
      <c r="S145" s="126"/>
      <c r="T145" s="126"/>
      <c r="U145" s="126"/>
      <c r="V145" s="126"/>
      <c r="W145" s="126"/>
      <c r="X145" s="126"/>
      <c r="Y145" s="126"/>
      <c r="Z145" s="126"/>
      <c r="AA145" s="126"/>
    </row>
    <row r="146" spans="2:29" x14ac:dyDescent="0.2">
      <c r="H146" s="126"/>
      <c r="I146" s="126"/>
      <c r="J146" s="126"/>
      <c r="K146" s="126"/>
      <c r="L146" s="126"/>
      <c r="M146" s="126"/>
      <c r="N146" s="126"/>
      <c r="O146" s="126"/>
      <c r="P146" s="126"/>
      <c r="Q146" s="126"/>
      <c r="R146" s="126"/>
      <c r="S146" s="126"/>
      <c r="T146" s="126"/>
      <c r="U146" s="126"/>
      <c r="V146" s="126"/>
      <c r="W146" s="126"/>
      <c r="X146" s="126"/>
      <c r="Y146" s="126"/>
      <c r="Z146" s="126"/>
      <c r="AA146" s="126"/>
    </row>
    <row r="147" spans="2:29" x14ac:dyDescent="0.2">
      <c r="H147" s="126"/>
      <c r="I147" s="126"/>
      <c r="J147" s="126"/>
      <c r="K147" s="126"/>
      <c r="L147" s="126"/>
      <c r="M147" s="126"/>
      <c r="N147" s="126"/>
      <c r="O147" s="126"/>
      <c r="P147" s="126"/>
      <c r="Q147" s="126"/>
      <c r="R147" s="126"/>
      <c r="S147" s="126"/>
      <c r="T147" s="126"/>
      <c r="U147" s="126"/>
      <c r="V147" s="126"/>
      <c r="W147" s="126"/>
      <c r="X147" s="126"/>
      <c r="Y147" s="126"/>
      <c r="Z147" s="126"/>
      <c r="AA147" s="126"/>
    </row>
    <row r="148" spans="2:29" x14ac:dyDescent="0.2">
      <c r="H148" s="144" t="s">
        <v>140</v>
      </c>
      <c r="I148" s="144"/>
      <c r="J148" s="144"/>
      <c r="K148" s="144"/>
      <c r="L148" s="144"/>
      <c r="M148" s="144"/>
      <c r="N148" s="144"/>
      <c r="O148" s="144"/>
      <c r="P148" s="144"/>
      <c r="Q148" s="144"/>
      <c r="R148" s="144"/>
      <c r="S148" s="144"/>
      <c r="T148" s="144"/>
      <c r="U148" s="144"/>
      <c r="V148" s="144"/>
      <c r="W148" s="144"/>
      <c r="X148" s="145"/>
      <c r="Y148" s="135" t="s">
        <v>82</v>
      </c>
      <c r="Z148" s="135"/>
      <c r="AA148" s="135"/>
    </row>
    <row r="149" spans="2:29" ht="13.5" customHeight="1" x14ac:dyDescent="0.2">
      <c r="D149" s="1" t="s">
        <v>137</v>
      </c>
      <c r="N149" s="146"/>
      <c r="O149" s="147"/>
      <c r="P149" s="148"/>
      <c r="Q149" s="1" t="s">
        <v>81</v>
      </c>
      <c r="Y149" s="135"/>
      <c r="Z149" s="135"/>
      <c r="AA149" s="135"/>
      <c r="AB149" s="5" t="str">
        <f>IF(AND(B144="✔",N149=""),"←建築大工技能を活用した見付面積を入力してください。","")</f>
        <v/>
      </c>
    </row>
    <row r="150" spans="2:29" x14ac:dyDescent="0.2">
      <c r="C150" s="43" t="s">
        <v>168</v>
      </c>
      <c r="H150" s="37"/>
      <c r="I150" s="37"/>
      <c r="J150" s="37"/>
      <c r="K150" s="37"/>
      <c r="L150" s="37"/>
      <c r="M150" s="37"/>
      <c r="N150" s="37"/>
      <c r="O150" s="37"/>
      <c r="P150" s="37"/>
      <c r="Q150" s="37"/>
      <c r="R150" s="37"/>
      <c r="S150" s="37"/>
      <c r="T150" s="37"/>
      <c r="U150" s="37"/>
      <c r="V150" s="37"/>
      <c r="W150" s="37"/>
      <c r="X150" s="37"/>
      <c r="Y150" s="142" t="str">
        <f>IF(AND(N149&gt;=7,B144="✔"),INT(N149)*1.1,"")</f>
        <v/>
      </c>
      <c r="Z150" s="143"/>
      <c r="AA150" s="27" t="s">
        <v>0</v>
      </c>
    </row>
    <row r="152" spans="2:29" x14ac:dyDescent="0.2">
      <c r="B152" s="66"/>
      <c r="C152" s="1" t="s">
        <v>144</v>
      </c>
      <c r="H152" s="59" t="s">
        <v>165</v>
      </c>
      <c r="AC152" s="4">
        <f>IF(AND(B152="✔",N156&gt;=7),1,0)</f>
        <v>0</v>
      </c>
    </row>
    <row r="153" spans="2:29" x14ac:dyDescent="0.2">
      <c r="H153" s="59" t="s">
        <v>166</v>
      </c>
    </row>
    <row r="154" spans="2:29" x14ac:dyDescent="0.2">
      <c r="H154" s="1" t="s">
        <v>175</v>
      </c>
    </row>
    <row r="155" spans="2:29" ht="13.5" customHeight="1" x14ac:dyDescent="0.2">
      <c r="H155" s="144" t="s">
        <v>176</v>
      </c>
      <c r="I155" s="144"/>
      <c r="J155" s="144"/>
      <c r="K155" s="144"/>
      <c r="L155" s="144"/>
      <c r="M155" s="144"/>
      <c r="N155" s="144"/>
      <c r="O155" s="144"/>
      <c r="P155" s="144"/>
      <c r="Q155" s="144"/>
      <c r="R155" s="144"/>
      <c r="S155" s="144"/>
      <c r="T155" s="144"/>
      <c r="U155" s="144"/>
      <c r="V155" s="144"/>
      <c r="W155" s="144"/>
      <c r="X155" s="165"/>
      <c r="Y155" s="3"/>
      <c r="AB155" s="57" t="str">
        <f>IF(AND(N156&gt;0,R156=""),"←こて塗り仕上げの材料を選択してください。",IF(AND(R156="その他のこて塗り",V156=""),"←こて塗りの材料を記載してください。",""))</f>
        <v/>
      </c>
    </row>
    <row r="156" spans="2:29" x14ac:dyDescent="0.2">
      <c r="D156" s="1" t="s">
        <v>161</v>
      </c>
      <c r="N156" s="146"/>
      <c r="O156" s="147"/>
      <c r="P156" s="148"/>
      <c r="Q156" s="1" t="s">
        <v>81</v>
      </c>
      <c r="R156" s="183"/>
      <c r="S156" s="183"/>
      <c r="T156" s="183"/>
      <c r="U156" s="183"/>
      <c r="V156" s="211"/>
      <c r="W156" s="157"/>
      <c r="X156" s="157"/>
      <c r="Y156" s="157"/>
      <c r="Z156" s="157"/>
      <c r="AB156" s="5" t="str">
        <f>IF(AND(B152="✔",N156=""),"←こて塗りの面積を入力してください。","")</f>
        <v/>
      </c>
      <c r="AC156" s="57"/>
    </row>
    <row r="157" spans="2:29" x14ac:dyDescent="0.2">
      <c r="C157" s="43" t="s">
        <v>167</v>
      </c>
      <c r="Y157" s="55"/>
      <c r="Z157" s="55"/>
      <c r="AB157" s="5"/>
      <c r="AC157" s="57"/>
    </row>
    <row r="158" spans="2:29" x14ac:dyDescent="0.2">
      <c r="Y158" s="135" t="s">
        <v>82</v>
      </c>
      <c r="Z158" s="135"/>
      <c r="AA158" s="135"/>
    </row>
    <row r="159" spans="2:29" x14ac:dyDescent="0.2">
      <c r="Y159" s="135"/>
      <c r="Z159" s="135"/>
      <c r="AA159" s="135"/>
    </row>
    <row r="160" spans="2:29" x14ac:dyDescent="0.2">
      <c r="Y160" s="142" t="str">
        <f>IF(AND(N156&gt;=7,B152="✔"),INT(N156)*1.3,"")</f>
        <v/>
      </c>
      <c r="Z160" s="143"/>
      <c r="AA160" s="27" t="s">
        <v>0</v>
      </c>
    </row>
    <row r="161" spans="1:29" x14ac:dyDescent="0.2">
      <c r="B161" s="66"/>
      <c r="C161" s="1" t="s">
        <v>145</v>
      </c>
      <c r="H161" s="126" t="s">
        <v>143</v>
      </c>
      <c r="I161" s="126"/>
      <c r="J161" s="126"/>
      <c r="K161" s="126"/>
      <c r="L161" s="126"/>
      <c r="M161" s="126"/>
      <c r="N161" s="126"/>
      <c r="O161" s="126"/>
      <c r="P161" s="126"/>
      <c r="Q161" s="126"/>
      <c r="R161" s="126"/>
      <c r="S161" s="126"/>
      <c r="T161" s="126"/>
      <c r="U161" s="126"/>
      <c r="V161" s="126"/>
      <c r="W161" s="126"/>
      <c r="X161" s="126"/>
      <c r="Y161" s="126"/>
      <c r="Z161" s="126"/>
      <c r="AA161" s="126"/>
      <c r="AC161" s="4">
        <f>IF(AND(B161="✔",N167&gt;=3),1,0)</f>
        <v>0</v>
      </c>
    </row>
    <row r="162" spans="1:29" x14ac:dyDescent="0.2">
      <c r="H162" s="126"/>
      <c r="I162" s="126"/>
      <c r="J162" s="126"/>
      <c r="K162" s="126"/>
      <c r="L162" s="126"/>
      <c r="M162" s="126"/>
      <c r="N162" s="126"/>
      <c r="O162" s="126"/>
      <c r="P162" s="126"/>
      <c r="Q162" s="126"/>
      <c r="R162" s="126"/>
      <c r="S162" s="126"/>
      <c r="T162" s="126"/>
      <c r="U162" s="126"/>
      <c r="V162" s="126"/>
      <c r="W162" s="126"/>
      <c r="X162" s="126"/>
      <c r="Y162" s="126"/>
      <c r="Z162" s="126"/>
      <c r="AA162" s="126"/>
    </row>
    <row r="163" spans="1:29" x14ac:dyDescent="0.2">
      <c r="H163" s="126"/>
      <c r="I163" s="126"/>
      <c r="J163" s="126"/>
      <c r="K163" s="126"/>
      <c r="L163" s="126"/>
      <c r="M163" s="126"/>
      <c r="N163" s="126"/>
      <c r="O163" s="126"/>
      <c r="P163" s="126"/>
      <c r="Q163" s="126"/>
      <c r="R163" s="126"/>
      <c r="S163" s="126"/>
      <c r="T163" s="126"/>
      <c r="U163" s="126"/>
      <c r="V163" s="126"/>
      <c r="W163" s="126"/>
      <c r="X163" s="126"/>
      <c r="Y163" s="126"/>
      <c r="Z163" s="126"/>
      <c r="AA163" s="126"/>
    </row>
    <row r="164" spans="1:29" ht="13.5" customHeight="1" x14ac:dyDescent="0.2">
      <c r="H164" s="217" t="s">
        <v>57</v>
      </c>
      <c r="I164" s="217"/>
      <c r="J164" s="217"/>
      <c r="K164" s="217"/>
      <c r="L164" s="217"/>
      <c r="M164" s="217"/>
      <c r="N164" s="217"/>
      <c r="O164" s="217"/>
      <c r="P164" s="209" t="s">
        <v>59</v>
      </c>
      <c r="Q164" s="209"/>
      <c r="R164" s="209"/>
      <c r="S164" s="209"/>
      <c r="T164" s="209"/>
      <c r="U164" s="209"/>
      <c r="V164" s="209"/>
      <c r="W164" s="209"/>
      <c r="X164" s="209"/>
      <c r="Y164" s="209"/>
      <c r="Z164" s="209"/>
      <c r="AA164" s="209"/>
    </row>
    <row r="165" spans="1:29" x14ac:dyDescent="0.2">
      <c r="H165" s="217" t="s">
        <v>58</v>
      </c>
      <c r="I165" s="217"/>
      <c r="J165" s="217"/>
      <c r="K165" s="217"/>
      <c r="L165" s="217"/>
      <c r="M165" s="217"/>
      <c r="N165" s="217"/>
      <c r="O165" s="217"/>
      <c r="P165" s="10" t="s">
        <v>60</v>
      </c>
      <c r="Q165" s="10"/>
      <c r="R165" s="10"/>
      <c r="S165" s="10"/>
      <c r="T165" s="10"/>
      <c r="U165" s="10"/>
      <c r="V165" s="10"/>
      <c r="W165" s="10"/>
      <c r="X165" s="10"/>
      <c r="Y165" s="135" t="s">
        <v>82</v>
      </c>
      <c r="Z165" s="135"/>
      <c r="AA165" s="135"/>
    </row>
    <row r="166" spans="1:29" x14ac:dyDescent="0.2">
      <c r="H166" s="144" t="s">
        <v>141</v>
      </c>
      <c r="I166" s="144"/>
      <c r="J166" s="144"/>
      <c r="K166" s="144"/>
      <c r="L166" s="144"/>
      <c r="M166" s="144"/>
      <c r="N166" s="144"/>
      <c r="O166" s="144"/>
      <c r="P166" s="144"/>
      <c r="Q166" s="144"/>
      <c r="R166" s="144"/>
      <c r="S166" s="144"/>
      <c r="T166" s="144"/>
      <c r="U166" s="144"/>
      <c r="V166" s="144"/>
      <c r="W166" s="144"/>
      <c r="X166" s="145"/>
      <c r="Y166" s="135"/>
      <c r="Z166" s="135"/>
      <c r="AA166" s="135"/>
    </row>
    <row r="167" spans="1:29" x14ac:dyDescent="0.2">
      <c r="G167" s="1" t="s">
        <v>84</v>
      </c>
      <c r="N167" s="146"/>
      <c r="O167" s="147"/>
      <c r="P167" s="148"/>
      <c r="Q167" s="1" t="s">
        <v>81</v>
      </c>
      <c r="Y167" s="142" t="str">
        <f>IF(AND(N167&gt;=3,B161="✔"),INT(N167)*1.9,"")</f>
        <v/>
      </c>
      <c r="Z167" s="143"/>
      <c r="AA167" s="27" t="s">
        <v>0</v>
      </c>
      <c r="AB167" s="5" t="str">
        <f>IF(AND(B161="✔",N167=""),"←木製建具の見付面積を入力してください。","")</f>
        <v/>
      </c>
    </row>
    <row r="168" spans="1:29" x14ac:dyDescent="0.2">
      <c r="C168" s="139" t="s">
        <v>191</v>
      </c>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row>
    <row r="169" spans="1:29" x14ac:dyDescent="0.2">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row>
    <row r="170" spans="1:29" x14ac:dyDescent="0.2">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row>
    <row r="171" spans="1:29" x14ac:dyDescent="0.2">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row>
    <row r="172" spans="1:29" x14ac:dyDescent="0.2">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29" t="s">
        <v>70</v>
      </c>
    </row>
    <row r="173" spans="1:29" x14ac:dyDescent="0.2">
      <c r="G173" s="31"/>
      <c r="K173" s="220" t="str">
        <f>IF(Y77="","",MIN(SUM(Y77,Y88,Y106,Y137),50,ROUNDDOWN(S31/2,1)))</f>
        <v/>
      </c>
      <c r="L173" s="221"/>
      <c r="M173" s="222"/>
      <c r="AB173" s="65">
        <f>SUM(Y137,Y10,Y88,Y77,Y106)</f>
        <v>0</v>
      </c>
    </row>
    <row r="174" spans="1:29" x14ac:dyDescent="0.2">
      <c r="C174" s="1" t="s">
        <v>62</v>
      </c>
      <c r="G174" s="31"/>
      <c r="K174" s="223"/>
      <c r="L174" s="224"/>
      <c r="M174" s="225"/>
      <c r="N174" s="1" t="s">
        <v>63</v>
      </c>
    </row>
    <row r="175" spans="1:29" x14ac:dyDescent="0.2">
      <c r="A175" s="16" t="s">
        <v>75</v>
      </c>
      <c r="G175" s="31"/>
    </row>
    <row r="176" spans="1:29" x14ac:dyDescent="0.2">
      <c r="A176" s="21" t="s">
        <v>160</v>
      </c>
      <c r="G176" s="31"/>
    </row>
    <row r="177" spans="1:27" ht="16.5" x14ac:dyDescent="0.2">
      <c r="A177" s="38" t="s">
        <v>67</v>
      </c>
    </row>
    <row r="180" spans="1:27" x14ac:dyDescent="0.2">
      <c r="C180" s="1" t="s">
        <v>190</v>
      </c>
    </row>
    <row r="181" spans="1:27" x14ac:dyDescent="0.2">
      <c r="C181" s="21" t="s">
        <v>85</v>
      </c>
    </row>
    <row r="183" spans="1:27" x14ac:dyDescent="0.2">
      <c r="C183" s="1" t="s">
        <v>186</v>
      </c>
    </row>
    <row r="184" spans="1:27" x14ac:dyDescent="0.2">
      <c r="C184" s="1" t="s">
        <v>187</v>
      </c>
    </row>
    <row r="185" spans="1:27" x14ac:dyDescent="0.2">
      <c r="C185" s="1" t="str">
        <f>IF(I57="有","他に利用する補助金一覧表（様式第６号の２別紙）","")</f>
        <v/>
      </c>
    </row>
    <row r="186" spans="1:27" x14ac:dyDescent="0.2">
      <c r="C186" s="1" t="str">
        <f>IF(AND(I45="",I45=""),"",IF(I45="要","検査済証の写し",""))</f>
        <v/>
      </c>
    </row>
    <row r="187" spans="1:27" x14ac:dyDescent="0.2">
      <c r="C187" s="1" t="str">
        <f>IF(AND(T45="",T45=""),"",IF(T45="要","建築工事届の写し（検査済み証がある場合は不要）",""))</f>
        <v/>
      </c>
    </row>
    <row r="188" spans="1:27" x14ac:dyDescent="0.2">
      <c r="C188" s="1" t="str">
        <f>IF(B59="✔","変更後の改修部分の図面に改修内容を記載したもの）","")</f>
        <v/>
      </c>
    </row>
    <row r="189" spans="1:27" x14ac:dyDescent="0.2">
      <c r="C189" s="1" t="s">
        <v>188</v>
      </c>
    </row>
    <row r="190" spans="1:27" x14ac:dyDescent="0.2">
      <c r="C190" s="1" t="s">
        <v>189</v>
      </c>
    </row>
    <row r="191" spans="1:27" ht="25.5" customHeight="1" x14ac:dyDescent="0.2">
      <c r="C191" s="131" t="str">
        <f>IF(B65="","","県内プレカット加工証明書（様式第９号）の原本若しくはその写し又はプレカット工場が記載された県産材の産地証明書写し")</f>
        <v/>
      </c>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row>
    <row r="192" spans="1:27" ht="37.5" customHeight="1" x14ac:dyDescent="0.2">
      <c r="C192" s="131" t="str">
        <f>IF(Q76="","","県産内外装材の見付面積及び使用場所を図示した立面図、展開図等の図面並びに含水率の測定結果写真（日本農林規格県産材であることを証明する書類の写しで含水率20%以下であることを証することができる場合を除く。）")</f>
        <v/>
      </c>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row>
    <row r="193" spans="1:38" x14ac:dyDescent="0.2">
      <c r="C193" s="131" t="str">
        <f>IF(AND(B90="",P90=""),"","補助対象住宅に転居後の世帯全員の住民票")</f>
        <v/>
      </c>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row>
    <row r="194" spans="1:38" x14ac:dyDescent="0.2">
      <c r="C194" s="131" t="str">
        <f>IF(AND(B90="",P90="✔"),"申請者の戸籍抄本、申請者の戸籍謄本","")</f>
        <v/>
      </c>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72" t="str">
        <f>IF(C194="","","戸籍謄本、戸籍抄本、誓約書いづれか一つを添付してください。")</f>
        <v/>
      </c>
    </row>
    <row r="195" spans="1:38" ht="28.5" customHeight="1" x14ac:dyDescent="0.2">
      <c r="C195" s="126" t="str">
        <f>IF(B111="✔","同居又は近居する直系親族世帯全員の住民票の写し　（補助対象住宅に転居後のもの）
同居又は近居する直系親族と姓が異なる場合は、申請者の戸籍謄本等直系親族とわかる書類）","")</f>
        <v/>
      </c>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72"/>
    </row>
    <row r="196" spans="1:38" x14ac:dyDescent="0.2">
      <c r="C196" s="1" t="str">
        <f>IF(Y106=10,"補助対象住宅に転居後の同居又は近居の対象となる直系親族世帯全員の住民票","")</f>
        <v/>
      </c>
    </row>
    <row r="197" spans="1:38" ht="15.75" customHeight="1" x14ac:dyDescent="0.2">
      <c r="C197" s="126" t="str">
        <f>IF(B141="","","各伝統技能の施工面積及び施工箇所を図示した立面図、展開図等の図面")</f>
        <v/>
      </c>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row>
    <row r="198" spans="1:38" x14ac:dyDescent="0.2">
      <c r="C198" s="1" t="str">
        <f>IF(B144="✔","建築大工技能に係る施工状況写真（建築主名を記載した工事看板を写し込んだもの）","")</f>
        <v/>
      </c>
    </row>
    <row r="199" spans="1:38" ht="29.25" customHeight="1" x14ac:dyDescent="0.2">
      <c r="C199" s="126" t="str">
        <f>IF(B152="✔","左官仕上げのこて塗りが確認できる施工状況写真（建築主名を記載した工事看板を写し込んだもの）","")</f>
        <v/>
      </c>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72" t="str">
        <f>IF(C199="","","こて塗りで実際施工中の写真を添付してください（建築主名記載の工事看板入り）。")</f>
        <v/>
      </c>
    </row>
    <row r="200" spans="1:38" ht="44.25" customHeight="1" x14ac:dyDescent="0.2">
      <c r="C200" s="126" t="str">
        <f>IF(B161="✔","木製建具の種類及び見付面積が確認できる資料、設置完了後の写真（建具の種類ごとに建築主名、建具業者名及び建具の名称を記載した工事看板を写し込んだもの）及び当該木製建具に係る納品書の写し","")</f>
        <v/>
      </c>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row>
    <row r="201" spans="1:38" x14ac:dyDescent="0.2">
      <c r="C201" s="1" t="str">
        <f>IF(AC202="はい","現地審査に関する通知書（竣工時）の写し","")</f>
        <v/>
      </c>
      <c r="AB201" s="95" t="s">
        <v>204</v>
      </c>
      <c r="AC201" s="95"/>
      <c r="AD201" s="95"/>
      <c r="AE201" s="95"/>
      <c r="AF201" s="95"/>
      <c r="AG201" s="95"/>
      <c r="AH201" s="95"/>
      <c r="AI201" s="95"/>
      <c r="AJ201" s="95"/>
      <c r="AK201" s="95"/>
    </row>
    <row r="202" spans="1:38" x14ac:dyDescent="0.2">
      <c r="AB202" s="95" t="s">
        <v>205</v>
      </c>
      <c r="AC202" s="233" t="s">
        <v>222</v>
      </c>
      <c r="AD202" s="234"/>
      <c r="AE202" s="234"/>
      <c r="AF202" s="234"/>
      <c r="AG202" s="234"/>
      <c r="AH202" s="234"/>
      <c r="AI202" s="234"/>
      <c r="AJ202" s="234"/>
      <c r="AK202" s="235"/>
      <c r="AL202" s="95" t="s">
        <v>207</v>
      </c>
    </row>
    <row r="206" spans="1:38" x14ac:dyDescent="0.2">
      <c r="A206" s="126" t="s">
        <v>172</v>
      </c>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row>
    <row r="207" spans="1:38" x14ac:dyDescent="0.2">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row>
    <row r="209" spans="1:28" ht="17.25" customHeight="1" x14ac:dyDescent="0.2">
      <c r="J209" s="215" t="s">
        <v>182</v>
      </c>
      <c r="K209" s="216"/>
      <c r="L209" s="216"/>
      <c r="M209" s="216"/>
      <c r="N209" s="216"/>
      <c r="O209" s="216"/>
      <c r="P209" s="216"/>
      <c r="Q209" s="216"/>
      <c r="R209" s="216"/>
      <c r="S209" s="216"/>
      <c r="T209" s="216"/>
      <c r="U209" s="216"/>
      <c r="V209" s="216"/>
      <c r="W209" s="216"/>
      <c r="X209" s="216"/>
      <c r="Y209" s="216"/>
      <c r="Z209" s="216"/>
      <c r="AA209" s="216"/>
      <c r="AB209" s="5" t="str">
        <f>IF(P209="","←工事監理者氏名（工事監理者が不要な場合は工事施工者氏名を選択し、当該内容）を入力してください。","")</f>
        <v>←工事監理者氏名（工事監理者が不要な場合は工事施工者氏名を選択し、当該内容）を入力してください。</v>
      </c>
    </row>
    <row r="210" spans="1:28" ht="17.25" customHeight="1" x14ac:dyDescent="0.2">
      <c r="J210" s="152" t="s">
        <v>150</v>
      </c>
      <c r="K210" s="152"/>
      <c r="L210" s="152"/>
      <c r="M210" s="152"/>
      <c r="N210" s="152"/>
      <c r="O210" s="152"/>
      <c r="P210" s="216"/>
      <c r="Q210" s="216"/>
      <c r="R210" s="216"/>
      <c r="S210" s="216"/>
      <c r="T210" s="216"/>
      <c r="U210" s="216"/>
      <c r="V210" s="216"/>
      <c r="W210" s="216"/>
      <c r="X210" s="216"/>
      <c r="Y210" s="216"/>
      <c r="Z210" s="216"/>
      <c r="AA210" s="216"/>
      <c r="AB210" s="5" t="str">
        <f>IF(P210="","←建築士事務所名を入力してください。","")</f>
        <v>←建築士事務所名を入力してください。</v>
      </c>
    </row>
    <row r="211" spans="1:28" ht="17.25" customHeight="1" x14ac:dyDescent="0.2">
      <c r="J211" s="154" t="s">
        <v>151</v>
      </c>
      <c r="K211" s="155"/>
      <c r="L211" s="155"/>
      <c r="M211" s="155"/>
      <c r="N211" s="155"/>
      <c r="O211" s="156"/>
      <c r="P211" s="159" t="s">
        <v>48</v>
      </c>
      <c r="Q211" s="160"/>
      <c r="R211" s="160"/>
      <c r="S211" s="160"/>
      <c r="T211" s="147"/>
      <c r="U211" s="147"/>
      <c r="V211" s="147"/>
      <c r="W211" s="147"/>
      <c r="X211" s="147"/>
      <c r="Y211" s="147"/>
      <c r="Z211" s="147"/>
      <c r="AA211" s="148"/>
      <c r="AB211" s="5" t="str">
        <f>IF(T211="","←建築士事務所の登録区分を選択（１級、２級、木造）してください。","")</f>
        <v>←建築士事務所の登録区分を選択（１級、２級、木造）してください。</v>
      </c>
    </row>
    <row r="212" spans="1:28" ht="17.25" customHeight="1" x14ac:dyDescent="0.2">
      <c r="J212" s="211"/>
      <c r="K212" s="157"/>
      <c r="L212" s="157"/>
      <c r="M212" s="157"/>
      <c r="N212" s="157"/>
      <c r="O212" s="212"/>
      <c r="P212" s="159" t="s">
        <v>152</v>
      </c>
      <c r="Q212" s="160"/>
      <c r="R212" s="160"/>
      <c r="S212" s="160"/>
      <c r="T212" s="147"/>
      <c r="U212" s="147"/>
      <c r="V212" s="147"/>
      <c r="W212" s="147"/>
      <c r="X212" s="147"/>
      <c r="Y212" s="147"/>
      <c r="Z212" s="160" t="s">
        <v>153</v>
      </c>
      <c r="AA212" s="161"/>
      <c r="AB212" s="5" t="str">
        <f>IF(T212="","←建築士事務所の登録を受けた都道府県名入力してください。","")</f>
        <v>←建築士事務所の登録を受けた都道府県名入力してください。</v>
      </c>
    </row>
    <row r="213" spans="1:28" ht="17.25" customHeight="1" x14ac:dyDescent="0.2">
      <c r="J213" s="162"/>
      <c r="K213" s="163"/>
      <c r="L213" s="163"/>
      <c r="M213" s="163"/>
      <c r="N213" s="163"/>
      <c r="O213" s="164"/>
      <c r="P213" s="159" t="s">
        <v>154</v>
      </c>
      <c r="Q213" s="160"/>
      <c r="R213" s="160"/>
      <c r="S213" s="160"/>
      <c r="T213" s="213"/>
      <c r="U213" s="213"/>
      <c r="V213" s="213"/>
      <c r="W213" s="213"/>
      <c r="X213" s="213"/>
      <c r="Y213" s="213"/>
      <c r="Z213" s="213"/>
      <c r="AA213" s="214"/>
      <c r="AB213" s="5" t="str">
        <f>IF(T213="","←建築士事務所の登録番号を入力してください。","")</f>
        <v>←建築士事務所の登録番号を入力してください。</v>
      </c>
    </row>
    <row r="214" spans="1:28" x14ac:dyDescent="0.2">
      <c r="A214" s="1" t="s">
        <v>155</v>
      </c>
    </row>
    <row r="215" spans="1:28" ht="26.25" customHeight="1" x14ac:dyDescent="0.2">
      <c r="A215" s="126" t="s">
        <v>177</v>
      </c>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row>
  </sheetData>
  <sheetProtection algorithmName="SHA-512" hashValue="I726r/pyddN0kMaAHVN8AccQ46ir9bRKING+7Fi19O9u46pVlD5CWjzQtzTH5r1I1nTSWBA8y9fBvwV7AozHEQ==" saltValue="cRg6MHokfm+tBJvrjUdxGw==" spinCount="100000" sheet="1" objects="1" scenarios="1"/>
  <mergeCells count="153">
    <mergeCell ref="O129:Z129"/>
    <mergeCell ref="C195:AA195"/>
    <mergeCell ref="AC202:AK202"/>
    <mergeCell ref="L32:L33"/>
    <mergeCell ref="S35:T35"/>
    <mergeCell ref="O45:S45"/>
    <mergeCell ref="T45:Y45"/>
    <mergeCell ref="S36:T36"/>
    <mergeCell ref="Y76:Z76"/>
    <mergeCell ref="Q73:T73"/>
    <mergeCell ref="H125:N125"/>
    <mergeCell ref="O125:Z125"/>
    <mergeCell ref="H126:N126"/>
    <mergeCell ref="O126:Z126"/>
    <mergeCell ref="D74:P74"/>
    <mergeCell ref="D73:P73"/>
    <mergeCell ref="Q74:T74"/>
    <mergeCell ref="D46:H46"/>
    <mergeCell ref="I46:N46"/>
    <mergeCell ref="O46:S46"/>
    <mergeCell ref="T46:Y46"/>
    <mergeCell ref="D47:N47"/>
    <mergeCell ref="O47:Q47"/>
    <mergeCell ref="S47:T47"/>
    <mergeCell ref="V47:W47"/>
    <mergeCell ref="Y137:Z137"/>
    <mergeCell ref="N156:P156"/>
    <mergeCell ref="H161:AA163"/>
    <mergeCell ref="H144:AA147"/>
    <mergeCell ref="C192:AA192"/>
    <mergeCell ref="C193:AA193"/>
    <mergeCell ref="C194:AA194"/>
    <mergeCell ref="P57:AA57"/>
    <mergeCell ref="K173:M174"/>
    <mergeCell ref="N167:P167"/>
    <mergeCell ref="H165:O165"/>
    <mergeCell ref="B125:G126"/>
    <mergeCell ref="C138:AA139"/>
    <mergeCell ref="H127:N127"/>
    <mergeCell ref="O127:Z127"/>
    <mergeCell ref="H128:N128"/>
    <mergeCell ref="O128:Z128"/>
    <mergeCell ref="C62:AA63"/>
    <mergeCell ref="E76:P76"/>
    <mergeCell ref="C94:N95"/>
    <mergeCell ref="B127:G129"/>
    <mergeCell ref="H129:N129"/>
    <mergeCell ref="V156:Z156"/>
    <mergeCell ref="A215:AA215"/>
    <mergeCell ref="Y165:AA166"/>
    <mergeCell ref="Y167:Z167"/>
    <mergeCell ref="H148:X148"/>
    <mergeCell ref="Q91:AA92"/>
    <mergeCell ref="J211:O213"/>
    <mergeCell ref="P211:S211"/>
    <mergeCell ref="T211:AA211"/>
    <mergeCell ref="P212:S212"/>
    <mergeCell ref="T212:Y212"/>
    <mergeCell ref="Z212:AA212"/>
    <mergeCell ref="P213:S213"/>
    <mergeCell ref="T213:AA213"/>
    <mergeCell ref="C197:AA197"/>
    <mergeCell ref="C199:AA199"/>
    <mergeCell ref="C200:AA200"/>
    <mergeCell ref="J209:O209"/>
    <mergeCell ref="P209:AA209"/>
    <mergeCell ref="J210:O210"/>
    <mergeCell ref="P210:AA210"/>
    <mergeCell ref="N149:P149"/>
    <mergeCell ref="Y148:AA149"/>
    <mergeCell ref="H164:O164"/>
    <mergeCell ref="P164:AA164"/>
    <mergeCell ref="A5:AA6"/>
    <mergeCell ref="C97:N98"/>
    <mergeCell ref="Q97:AA98"/>
    <mergeCell ref="Y88:Z88"/>
    <mergeCell ref="Y86:AA87"/>
    <mergeCell ref="Y106:Z106"/>
    <mergeCell ref="Y104:AA105"/>
    <mergeCell ref="C101:Z102"/>
    <mergeCell ref="Q75:T75"/>
    <mergeCell ref="Y77:Z77"/>
    <mergeCell ref="D57:H57"/>
    <mergeCell ref="I57:N57"/>
    <mergeCell ref="N36:Q36"/>
    <mergeCell ref="I35:M35"/>
    <mergeCell ref="D45:H45"/>
    <mergeCell ref="E75:P75"/>
    <mergeCell ref="C8:F8"/>
    <mergeCell ref="H8:I8"/>
    <mergeCell ref="K8:L8"/>
    <mergeCell ref="N12:Z12"/>
    <mergeCell ref="N13:Z13"/>
    <mergeCell ref="N11:Z11"/>
    <mergeCell ref="O10:Z10"/>
    <mergeCell ref="C20:AA21"/>
    <mergeCell ref="A206:AA207"/>
    <mergeCell ref="H155:X155"/>
    <mergeCell ref="B70:AA70"/>
    <mergeCell ref="U75:X75"/>
    <mergeCell ref="A3:AA3"/>
    <mergeCell ref="U76:X76"/>
    <mergeCell ref="Q76:T76"/>
    <mergeCell ref="D66:H66"/>
    <mergeCell ref="I66:X66"/>
    <mergeCell ref="I30:X30"/>
    <mergeCell ref="D29:H30"/>
    <mergeCell ref="I29:L29"/>
    <mergeCell ref="M29:X29"/>
    <mergeCell ref="I31:N31"/>
    <mergeCell ref="M32:Q33"/>
    <mergeCell ref="D32:H33"/>
    <mergeCell ref="I32:K33"/>
    <mergeCell ref="D42:H42"/>
    <mergeCell ref="D41:H41"/>
    <mergeCell ref="D40:H40"/>
    <mergeCell ref="I41:X41"/>
    <mergeCell ref="I42:X42"/>
    <mergeCell ref="W31:X31"/>
    <mergeCell ref="R156:U156"/>
    <mergeCell ref="D34:H34"/>
    <mergeCell ref="I34:X34"/>
    <mergeCell ref="D31:H31"/>
    <mergeCell ref="V32:W32"/>
    <mergeCell ref="R33:U33"/>
    <mergeCell ref="O31:R31"/>
    <mergeCell ref="V33:W33"/>
    <mergeCell ref="R32:U32"/>
    <mergeCell ref="D35:H36"/>
    <mergeCell ref="I40:X40"/>
    <mergeCell ref="N35:Q35"/>
    <mergeCell ref="A16:AA16"/>
    <mergeCell ref="V36:W36"/>
    <mergeCell ref="S31:V31"/>
    <mergeCell ref="V35:W35"/>
    <mergeCell ref="C191:AA191"/>
    <mergeCell ref="D37:H37"/>
    <mergeCell ref="I37:X37"/>
    <mergeCell ref="U73:X74"/>
    <mergeCell ref="Y73:AA74"/>
    <mergeCell ref="Y75:Z75"/>
    <mergeCell ref="C168:AA170"/>
    <mergeCell ref="Q94:AA95"/>
    <mergeCell ref="Y135:AA136"/>
    <mergeCell ref="B136:X137"/>
    <mergeCell ref="Y160:Z160"/>
    <mergeCell ref="H166:X166"/>
    <mergeCell ref="I45:N45"/>
    <mergeCell ref="Y150:Z150"/>
    <mergeCell ref="Y158:AA159"/>
    <mergeCell ref="I36:M36"/>
    <mergeCell ref="C22:AA22"/>
    <mergeCell ref="C24:AA25"/>
  </mergeCells>
  <phoneticPr fontId="1"/>
  <conditionalFormatting sqref="O10:Z10 N11:Z13 I34:X34 I40:X42 I30:I32 M29 Q74:Q75">
    <cfRule type="containsBlanks" dxfId="64" priority="168">
      <formula>LEN(TRIM(I10))=0</formula>
    </cfRule>
  </conditionalFormatting>
  <conditionalFormatting sqref="V32:W32">
    <cfRule type="expression" dxfId="63" priority="156">
      <formula>AND($I$31="併用住宅",$V$32="")</formula>
    </cfRule>
  </conditionalFormatting>
  <conditionalFormatting sqref="V33:W33">
    <cfRule type="expression" dxfId="62" priority="155">
      <formula>AND($I$31="併用住宅",$V$33="")</formula>
    </cfRule>
  </conditionalFormatting>
  <conditionalFormatting sqref="I57:N57">
    <cfRule type="containsBlanks" dxfId="61" priority="153">
      <formula>LEN(TRIM(I57))=0</formula>
    </cfRule>
  </conditionalFormatting>
  <conditionalFormatting sqref="U73:X74">
    <cfRule type="expression" dxfId="60" priority="147">
      <formula>$I$31="併用住宅"</formula>
    </cfRule>
  </conditionalFormatting>
  <conditionalFormatting sqref="B20">
    <cfRule type="containsBlanks" dxfId="59" priority="173">
      <formula>LEN(TRIM(B20))=0</formula>
    </cfRule>
  </conditionalFormatting>
  <conditionalFormatting sqref="U75:X75">
    <cfRule type="expression" dxfId="58" priority="145">
      <formula>$I$31="併用住宅"</formula>
    </cfRule>
    <cfRule type="expression" dxfId="57" priority="149">
      <formula>AND($I$31="併用住宅",$U$75="")</formula>
    </cfRule>
  </conditionalFormatting>
  <conditionalFormatting sqref="S31">
    <cfRule type="containsBlanks" dxfId="56" priority="92">
      <formula>LEN(TRIM(S31))=0</formula>
    </cfRule>
  </conditionalFormatting>
  <conditionalFormatting sqref="H8">
    <cfRule type="containsBlanks" dxfId="55" priority="84">
      <formula>LEN(TRIM(H8))=0</formula>
    </cfRule>
  </conditionalFormatting>
  <conditionalFormatting sqref="K8">
    <cfRule type="containsBlanks" dxfId="54" priority="83">
      <formula>LEN(TRIM(K8))=0</formula>
    </cfRule>
  </conditionalFormatting>
  <conditionalFormatting sqref="C8:F8">
    <cfRule type="containsBlanks" dxfId="53" priority="82">
      <formula>LEN(TRIM(C8))=0</formula>
    </cfRule>
  </conditionalFormatting>
  <conditionalFormatting sqref="N156:P156">
    <cfRule type="containsBlanks" dxfId="52" priority="175">
      <formula>LEN(TRIM(N156))=0</formula>
    </cfRule>
  </conditionalFormatting>
  <conditionalFormatting sqref="N167:P167">
    <cfRule type="containsBlanks" dxfId="51" priority="176">
      <formula>LEN(TRIM(N167))=0</formula>
    </cfRule>
  </conditionalFormatting>
  <conditionalFormatting sqref="V35 S35">
    <cfRule type="containsBlanks" dxfId="50" priority="71">
      <formula>LEN(TRIM(S35))=0</formula>
    </cfRule>
  </conditionalFormatting>
  <conditionalFormatting sqref="N35:Q35">
    <cfRule type="containsBlanks" dxfId="49" priority="70">
      <formula>LEN(TRIM(N35))=0</formula>
    </cfRule>
  </conditionalFormatting>
  <conditionalFormatting sqref="V36 S36">
    <cfRule type="containsBlanks" dxfId="48" priority="69">
      <formula>LEN(TRIM(S36))=0</formula>
    </cfRule>
  </conditionalFormatting>
  <conditionalFormatting sqref="N36:Q36">
    <cfRule type="containsBlanks" dxfId="47" priority="68">
      <formula>LEN(TRIM(N36))=0</formula>
    </cfRule>
  </conditionalFormatting>
  <conditionalFormatting sqref="U76:X76">
    <cfRule type="expression" dxfId="46" priority="171">
      <formula>$I$31="併用住宅"</formula>
    </cfRule>
    <cfRule type="expression" dxfId="45" priority="172">
      <formula>AND($I$31="併用住宅",#REF!="")</formula>
    </cfRule>
  </conditionalFormatting>
  <conditionalFormatting sqref="N149:P149">
    <cfRule type="containsBlanks" dxfId="44" priority="174">
      <formula>LEN(TRIM(N149))=0</formula>
    </cfRule>
  </conditionalFormatting>
  <conditionalFormatting sqref="P209:AA210">
    <cfRule type="containsBlanks" dxfId="43" priority="45">
      <formula>LEN(TRIM(P209))=0</formula>
    </cfRule>
  </conditionalFormatting>
  <conditionalFormatting sqref="T211:AA211 T213:AA213 T212 Z212">
    <cfRule type="containsBlanks" dxfId="42" priority="44">
      <formula>LEN(TRIM(T211))=0</formula>
    </cfRule>
  </conditionalFormatting>
  <conditionalFormatting sqref="O125:Z128">
    <cfRule type="containsBlanks" dxfId="41" priority="43">
      <formula>LEN(TRIM(O125))=0</formula>
    </cfRule>
  </conditionalFormatting>
  <conditionalFormatting sqref="I37:X37">
    <cfRule type="expression" dxfId="40" priority="42">
      <formula>AND($I$34="その他",$I$37="")</formula>
    </cfRule>
  </conditionalFormatting>
  <conditionalFormatting sqref="R156:U156">
    <cfRule type="containsBlanks" dxfId="39" priority="40">
      <formula>LEN(TRIM(R156))=0</formula>
    </cfRule>
  </conditionalFormatting>
  <conditionalFormatting sqref="V156:Z156">
    <cfRule type="expression" dxfId="38" priority="36">
      <formula>AND($R$156="その他のこて塗り",$V$156="")</formula>
    </cfRule>
    <cfRule type="expression" dxfId="37" priority="37">
      <formula>"$R$158=""その他のこて塗り"""</formula>
    </cfRule>
  </conditionalFormatting>
  <conditionalFormatting sqref="I66:X66">
    <cfRule type="containsBlanks" dxfId="36" priority="35">
      <formula>LEN(TRIM(I66))=0</formula>
    </cfRule>
  </conditionalFormatting>
  <conditionalFormatting sqref="Q76">
    <cfRule type="containsBlanks" dxfId="35" priority="34">
      <formula>LEN(TRIM(Q76))=0</formula>
    </cfRule>
  </conditionalFormatting>
  <conditionalFormatting sqref="B24">
    <cfRule type="containsBlanks" dxfId="34" priority="33">
      <formula>LEN(TRIM(B24))=0</formula>
    </cfRule>
  </conditionalFormatting>
  <conditionalFormatting sqref="B39">
    <cfRule type="containsBlanks" dxfId="33" priority="32">
      <formula>LEN(TRIM(B39))=0</formula>
    </cfRule>
  </conditionalFormatting>
  <conditionalFormatting sqref="P90">
    <cfRule type="containsBlanks" dxfId="32" priority="24">
      <formula>LEN(TRIM(P90))=0</formula>
    </cfRule>
  </conditionalFormatting>
  <conditionalFormatting sqref="B49">
    <cfRule type="containsBlanks" dxfId="31" priority="30">
      <formula>LEN(TRIM(B49))=0</formula>
    </cfRule>
  </conditionalFormatting>
  <conditionalFormatting sqref="B56">
    <cfRule type="containsBlanks" dxfId="30" priority="29">
      <formula>LEN(TRIM(B56))=0</formula>
    </cfRule>
  </conditionalFormatting>
  <conditionalFormatting sqref="B62">
    <cfRule type="containsBlanks" dxfId="29" priority="28">
      <formula>LEN(TRIM(B62))=0</formula>
    </cfRule>
  </conditionalFormatting>
  <conditionalFormatting sqref="B65">
    <cfRule type="containsBlanks" dxfId="28" priority="27">
      <formula>LEN(TRIM(B65))=0</formula>
    </cfRule>
  </conditionalFormatting>
  <conditionalFormatting sqref="B69">
    <cfRule type="containsBlanks" dxfId="27" priority="26">
      <formula>LEN(TRIM(B69))=0</formula>
    </cfRule>
  </conditionalFormatting>
  <conditionalFormatting sqref="B90">
    <cfRule type="containsBlanks" dxfId="26" priority="25">
      <formula>LEN(TRIM(B90))=0</formula>
    </cfRule>
  </conditionalFormatting>
  <conditionalFormatting sqref="B111">
    <cfRule type="containsBlanks" dxfId="25" priority="23">
      <formula>LEN(TRIM(B111))=0</formula>
    </cfRule>
  </conditionalFormatting>
  <conditionalFormatting sqref="B113">
    <cfRule type="containsBlanks" dxfId="24" priority="22">
      <formula>LEN(TRIM(B113))=0</formula>
    </cfRule>
  </conditionalFormatting>
  <conditionalFormatting sqref="B116">
    <cfRule type="containsBlanks" dxfId="23" priority="21">
      <formula>LEN(TRIM(B116))=0</formula>
    </cfRule>
  </conditionalFormatting>
  <conditionalFormatting sqref="B119">
    <cfRule type="containsBlanks" dxfId="22" priority="20">
      <formula>LEN(TRIM(B119))=0</formula>
    </cfRule>
  </conditionalFormatting>
  <conditionalFormatting sqref="B121">
    <cfRule type="containsBlanks" dxfId="21" priority="19">
      <formula>LEN(TRIM(B121))=0</formula>
    </cfRule>
  </conditionalFormatting>
  <conditionalFormatting sqref="B123">
    <cfRule type="containsBlanks" dxfId="20" priority="18">
      <formula>LEN(TRIM(B123))=0</formula>
    </cfRule>
  </conditionalFormatting>
  <conditionalFormatting sqref="B141">
    <cfRule type="containsBlanks" dxfId="19" priority="17">
      <formula>LEN(TRIM(B141))=0</formula>
    </cfRule>
  </conditionalFormatting>
  <conditionalFormatting sqref="B144">
    <cfRule type="containsBlanks" dxfId="18" priority="16">
      <formula>LEN(TRIM(B144))=0</formula>
    </cfRule>
  </conditionalFormatting>
  <conditionalFormatting sqref="B161">
    <cfRule type="containsBlanks" dxfId="17" priority="14">
      <formula>LEN(TRIM(B161))=0</formula>
    </cfRule>
  </conditionalFormatting>
  <conditionalFormatting sqref="B152">
    <cfRule type="containsBlanks" dxfId="16" priority="13">
      <formula>LEN(TRIM(B152))=0</formula>
    </cfRule>
  </conditionalFormatting>
  <conditionalFormatting sqref="I45:N45">
    <cfRule type="containsBlanks" dxfId="15" priority="12">
      <formula>LEN(TRIM(I45))=0</formula>
    </cfRule>
  </conditionalFormatting>
  <conditionalFormatting sqref="T45:Y45">
    <cfRule type="containsBlanks" dxfId="14" priority="11">
      <formula>LEN(TRIM(T45))=0</formula>
    </cfRule>
  </conditionalFormatting>
  <conditionalFormatting sqref="B44">
    <cfRule type="containsBlanks" dxfId="13" priority="10">
      <formula>LEN(TRIM(B44))=0</formula>
    </cfRule>
  </conditionalFormatting>
  <conditionalFormatting sqref="I46:N46">
    <cfRule type="containsBlanks" dxfId="12" priority="9">
      <formula>LEN(TRIM(I46))=0</formula>
    </cfRule>
  </conditionalFormatting>
  <conditionalFormatting sqref="T46:Y46">
    <cfRule type="containsBlanks" dxfId="11" priority="8">
      <formula>LEN(TRIM(T46))=0</formula>
    </cfRule>
  </conditionalFormatting>
  <conditionalFormatting sqref="O47">
    <cfRule type="containsBlanks" dxfId="10" priority="7">
      <formula>LEN(TRIM(O47))=0</formula>
    </cfRule>
  </conditionalFormatting>
  <conditionalFormatting sqref="V47 S47">
    <cfRule type="containsBlanks" dxfId="9" priority="6">
      <formula>LEN(TRIM(S47))=0</formula>
    </cfRule>
  </conditionalFormatting>
  <conditionalFormatting sqref="B59">
    <cfRule type="containsBlanks" dxfId="8" priority="5">
      <formula>LEN(TRIM(B59))=0</formula>
    </cfRule>
  </conditionalFormatting>
  <conditionalFormatting sqref="O129:Z129">
    <cfRule type="containsBlanks" dxfId="7" priority="4">
      <formula>LEN(TRIM(O129))=0</formula>
    </cfRule>
  </conditionalFormatting>
  <conditionalFormatting sqref="B54">
    <cfRule type="containsBlanks" dxfId="6" priority="3">
      <formula>LEN(TRIM(B54))=0</formula>
    </cfRule>
  </conditionalFormatting>
  <conditionalFormatting sqref="B51">
    <cfRule type="containsBlanks" dxfId="5" priority="2">
      <formula>LEN(TRIM(B51))=0</formula>
    </cfRule>
  </conditionalFormatting>
  <dataValidations count="18">
    <dataValidation type="list" allowBlank="1" showInputMessage="1" showErrorMessage="1" sqref="I57:N57 I46:N46 T46:Y46">
      <formula1>"有,無,"</formula1>
    </dataValidation>
    <dataValidation type="list" allowBlank="1" showInputMessage="1" showErrorMessage="1" sqref="I34:X34">
      <formula1>"在来軸組工法,伝統工法,その他"</formula1>
    </dataValidation>
    <dataValidation type="decimal" operator="greaterThanOrEqual" allowBlank="1" showInputMessage="1" showErrorMessage="1" errorTitle="エラー" error="10以上の数値を入力してください。（10未満の数値や数値以外の内容は入力できません。）" sqref="Q74:T74">
      <formula1>0.3</formula1>
    </dataValidation>
    <dataValidation type="decimal" allowBlank="1" showInputMessage="1" showErrorMessage="1" errorTitle="エラー" error="0.3以上の数値を入力してください。（0.3未満は補助対象外です。_x000a_また数値以外の内容は入力できません。）" sqref="Q75:T75">
      <formula1>0.3</formula1>
      <formula2>Q74</formula2>
    </dataValidation>
    <dataValidation type="list" allowBlank="1" showInputMessage="1" showErrorMessage="1" sqref="M29:X29">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S35:T36 S47:T47">
      <formula1>"1,2,3,4,5,6,7,8,9,10,11,12,"</formula1>
    </dataValidation>
    <dataValidation type="list" allowBlank="1" showInputMessage="1" showErrorMessage="1" sqref="K8:L8">
      <formula1>"1,2,3,4,5,6,7,8,9,10,11,12,13,14,15,16,17,18,19,20,21,22,23,24,25,26,27,28,29,30,31, "</formula1>
    </dataValidation>
    <dataValidation type="list" allowBlank="1" showInputMessage="1" showErrorMessage="1" sqref="C8:F8 N35:Q36 O47">
      <formula1>"2,3,4,5,6,7,8,9,10,"</formula1>
    </dataValidation>
    <dataValidation type="list" allowBlank="1" showInputMessage="1" showErrorMessage="1" sqref="I45:N45 T45:Y45">
      <formula1>"要,不要,"</formula1>
    </dataValidation>
    <dataValidation type="list" allowBlank="1" showInputMessage="1" showErrorMessage="1" sqref="V35:W36 V47:W47">
      <formula1>"1,2,3,4,5,6,7,8,9,10,11,12,13,14,15,16,17,18,19,20,21,22,23,24,25,26,27,28,29,30,31,"</formula1>
    </dataValidation>
    <dataValidation type="list" allowBlank="1" showInputMessage="1" showErrorMessage="1" sqref="I31:N31">
      <formula1>"増築,改築,修繕,模様替"</formula1>
    </dataValidation>
    <dataValidation type="list" allowBlank="1" showInputMessage="1" showErrorMessage="1" sqref="B20 B123 B24 B39 B62 B49 B59 B65 B69 B90 P90 B111 B113 B116 B119 B121 B161 B141 B144 B152 B44 B56 B54 B51">
      <formula1>"✔,"</formula1>
    </dataValidation>
    <dataValidation type="list" allowBlank="1" showInputMessage="1" showErrorMessage="1" sqref="T211:AA211">
      <formula1>"一級建築士事務所,二級建築士事務所,木造建築士事務所"</formula1>
    </dataValidation>
    <dataValidation type="list" allowBlank="1" showInputMessage="1" showErrorMessage="1" sqref="R156:U156">
      <formula1>"モルタル塗,漆喰塗,土壁塗,そとん壁,じゅらく塗,珪藻土塗,その他のこて塗り"</formula1>
    </dataValidation>
    <dataValidation type="list" allowBlank="1" showInputMessage="1" showErrorMessage="1" sqref="J209:O209">
      <formula1>"工事監理者氏名,工事施工者氏名"</formula1>
    </dataValidation>
    <dataValidation type="whole" allowBlank="1" showInputMessage="1" showErrorMessage="1" error="1以上が補助対象です。整数値以外入力不可です。" sqref="Q76:T76">
      <formula1>1</formula1>
      <formula2>10000</formula2>
    </dataValidation>
    <dataValidation type="list" allowBlank="1" showInputMessage="1" showErrorMessage="1" sqref="AC202:AK202">
      <formula1>"はい,いいえ"</formula1>
    </dataValidation>
    <dataValidation type="list" allowBlank="1" showInputMessage="1" showErrorMessage="1" sqref="O129:Z129">
      <formula1>"申請者と同じ,申請者と異なる"</formula1>
    </dataValidation>
  </dataValidations>
  <pageMargins left="0.70866141732283472" right="0.70866141732283472" top="0.35433070866141736" bottom="0.35433070866141736" header="0.31496062992125984" footer="0.31496062992125984"/>
  <pageSetup paperSize="9" orientation="portrait" horizontalDpi="1200" verticalDpi="1200" r:id="rId1"/>
  <rowBreaks count="3" manualBreakCount="3">
    <brk id="71" max="16383" man="1"/>
    <brk id="134" max="16383" man="1"/>
    <brk id="172" max="16383" man="1"/>
  </rowBreaks>
  <colBreaks count="1" manualBreakCount="1">
    <brk id="27" max="19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K63"/>
  <sheetViews>
    <sheetView view="pageBreakPreview" topLeftCell="A7" zoomScaleNormal="100" zoomScaleSheetLayoutView="100" workbookViewId="0">
      <selection activeCell="AS28" sqref="AS28"/>
    </sheetView>
  </sheetViews>
  <sheetFormatPr defaultColWidth="3.08984375" defaultRowHeight="18" customHeight="1" x14ac:dyDescent="0.2"/>
  <cols>
    <col min="1" max="26" width="3.08984375" style="1"/>
    <col min="27" max="27" width="9.08984375" style="21" customWidth="1"/>
    <col min="28" max="16384" width="3.08984375" style="1"/>
  </cols>
  <sheetData>
    <row r="1" spans="1:63" ht="15.75" customHeight="1" x14ac:dyDescent="0.2">
      <c r="A1" s="1" t="s">
        <v>198</v>
      </c>
    </row>
    <row r="2" spans="1:63" ht="15.75" customHeight="1" x14ac:dyDescent="0.2">
      <c r="A2" s="277" t="s">
        <v>227</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93" t="str">
        <f>IF(A2="令和　年　月　日","←申請日を入力してください。","")</f>
        <v>←申請日を入力してください。</v>
      </c>
      <c r="BK2" s="106" t="s">
        <v>194</v>
      </c>
    </row>
    <row r="3" spans="1:63" ht="15.75" customHeight="1" x14ac:dyDescent="0.2">
      <c r="A3" s="73"/>
      <c r="B3" s="73"/>
      <c r="C3" s="73"/>
      <c r="D3" s="73"/>
      <c r="E3" s="73"/>
      <c r="F3" s="73"/>
      <c r="G3" s="73"/>
      <c r="H3" s="73"/>
      <c r="I3" s="73"/>
      <c r="J3" s="73"/>
      <c r="K3" s="73"/>
      <c r="L3" s="73"/>
      <c r="M3" s="73"/>
      <c r="N3" s="73"/>
      <c r="O3" s="73"/>
      <c r="P3" s="73"/>
      <c r="Q3" s="73"/>
      <c r="R3" s="73"/>
      <c r="S3" s="73"/>
      <c r="T3" s="73"/>
      <c r="U3" s="73"/>
      <c r="V3" s="73"/>
      <c r="W3" s="73"/>
      <c r="X3" s="73"/>
      <c r="Y3" s="73"/>
      <c r="Z3" s="73"/>
      <c r="BK3" s="106" t="s">
        <v>206</v>
      </c>
    </row>
    <row r="4" spans="1:63" ht="15.75" customHeight="1" x14ac:dyDescent="0.2"/>
    <row r="5" spans="1:63" ht="15.75" customHeight="1" x14ac:dyDescent="0.2">
      <c r="B5" s="1" t="str">
        <f>IF(【様式第６号の２】事業報告書兼チェックシート!BG29="","鳥取県　　　　　所長　様",【様式第６号の２】事業報告書兼チェックシート!BG29&amp;"　様")</f>
        <v>鳥取県　　　　　所長　様</v>
      </c>
    </row>
    <row r="6" spans="1:63" ht="15.75" customHeight="1" x14ac:dyDescent="0.2"/>
    <row r="7" spans="1:63" ht="15.75" customHeight="1" x14ac:dyDescent="0.2"/>
    <row r="8" spans="1:63" ht="15.75" customHeight="1" x14ac:dyDescent="0.2">
      <c r="M8" s="1" t="s">
        <v>15</v>
      </c>
    </row>
    <row r="9" spans="1:63" ht="15.75" customHeight="1" x14ac:dyDescent="0.2">
      <c r="M9" s="1" t="s">
        <v>14</v>
      </c>
      <c r="O9" s="74" t="s">
        <v>38</v>
      </c>
      <c r="P9" s="281" t="str">
        <f>IF(【様式第６号の２】事業報告書兼チェックシート!O10="","",【様式第６号の２】事業報告書兼チェックシート!O10)</f>
        <v/>
      </c>
      <c r="Q9" s="281"/>
      <c r="R9" s="281"/>
      <c r="S9" s="281"/>
      <c r="T9" s="281"/>
      <c r="U9" s="281"/>
      <c r="V9" s="281"/>
      <c r="W9" s="281"/>
      <c r="X9" s="281"/>
    </row>
    <row r="10" spans="1:63" ht="35.25" customHeight="1" x14ac:dyDescent="0.2">
      <c r="O10" s="278" t="str">
        <f>IF(【様式第６号の２】事業報告書兼チェックシート!N11="","",【様式第６号の２】事業報告書兼チェックシート!N11)</f>
        <v/>
      </c>
      <c r="P10" s="278"/>
      <c r="Q10" s="278"/>
      <c r="R10" s="278"/>
      <c r="S10" s="278"/>
      <c r="T10" s="278"/>
      <c r="U10" s="278"/>
      <c r="V10" s="278"/>
      <c r="W10" s="278"/>
      <c r="X10" s="278"/>
    </row>
    <row r="11" spans="1:63" ht="16.5" customHeight="1" x14ac:dyDescent="0.2">
      <c r="M11" s="1" t="s">
        <v>6</v>
      </c>
      <c r="O11" s="278" t="str">
        <f>IF(【様式第６号の２】事業報告書兼チェックシート!N12="","",【様式第６号の２】事業報告書兼チェックシート!N12)</f>
        <v/>
      </c>
      <c r="P11" s="278"/>
      <c r="Q11" s="278"/>
      <c r="R11" s="278"/>
      <c r="S11" s="278"/>
      <c r="T11" s="278"/>
      <c r="U11" s="278"/>
      <c r="V11" s="278"/>
      <c r="W11" s="278"/>
      <c r="X11" s="278"/>
      <c r="AA11" s="21" t="s">
        <v>64</v>
      </c>
    </row>
    <row r="12" spans="1:63" ht="16.5" customHeight="1" x14ac:dyDescent="0.2">
      <c r="M12" s="1" t="s">
        <v>10</v>
      </c>
      <c r="O12" s="278" t="str">
        <f>IF(【様式第６号の２】事業報告書兼チェックシート!N13="","",【様式第６号の２】事業報告書兼チェックシート!N13)</f>
        <v/>
      </c>
      <c r="P12" s="278"/>
      <c r="Q12" s="278"/>
      <c r="R12" s="278"/>
      <c r="S12" s="278"/>
      <c r="T12" s="278"/>
      <c r="U12" s="278"/>
      <c r="V12" s="278"/>
      <c r="W12" s="278"/>
      <c r="X12" s="278"/>
    </row>
    <row r="13" spans="1:63" ht="16.5" customHeight="1" x14ac:dyDescent="0.2"/>
    <row r="14" spans="1:63" ht="16.5" customHeight="1" x14ac:dyDescent="0.2"/>
    <row r="15" spans="1:63" ht="16.5" customHeight="1" x14ac:dyDescent="0.2">
      <c r="A15" s="280" t="s">
        <v>193</v>
      </c>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94"/>
      <c r="AB15" s="94"/>
      <c r="AC15" s="94"/>
      <c r="AD15" s="94"/>
      <c r="AE15" s="94"/>
      <c r="AF15" s="94"/>
      <c r="AG15" s="94"/>
    </row>
    <row r="16" spans="1:63" ht="16.5" customHeight="1" x14ac:dyDescent="0.2">
      <c r="AA16" s="94"/>
      <c r="AB16" s="94"/>
      <c r="AC16" s="282"/>
      <c r="AD16" s="283"/>
      <c r="AE16" s="283"/>
      <c r="AF16" s="283"/>
      <c r="AG16" s="284"/>
      <c r="AH16" s="95"/>
    </row>
    <row r="17" spans="1:52" ht="45" customHeight="1" x14ac:dyDescent="0.2">
      <c r="A17" s="279" t="s">
        <v>194</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93" t="str">
        <f>IF(OR(A17=BK2,A17=BK3),"←交付決定年月日及びその番号を入力してください（変更承認を受けている場合はその承認年月日及びその番号の追記も必要になります。）","")</f>
        <v>←交付決定年月日及びその番号を入力してください（変更承認を受けている場合はその承認年月日及びその番号の追記も必要になります。）</v>
      </c>
    </row>
    <row r="18" spans="1:52" ht="16.5" customHeight="1" x14ac:dyDescent="0.2">
      <c r="AA18" s="94" t="s">
        <v>226</v>
      </c>
    </row>
    <row r="19" spans="1:52" ht="16.5" customHeight="1" x14ac:dyDescent="0.2">
      <c r="A19" s="280" t="s">
        <v>16</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126" t="s">
        <v>206</v>
      </c>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row>
    <row r="20" spans="1:52" ht="16.5" customHeight="1" x14ac:dyDescent="0.2"/>
    <row r="21" spans="1:52" ht="16.5" customHeight="1" x14ac:dyDescent="0.2">
      <c r="B21" s="159" t="s">
        <v>196</v>
      </c>
      <c r="C21" s="160"/>
      <c r="D21" s="160"/>
      <c r="E21" s="160"/>
      <c r="F21" s="160"/>
      <c r="G21" s="161"/>
      <c r="H21" s="159" t="s">
        <v>17</v>
      </c>
      <c r="I21" s="160"/>
      <c r="J21" s="160"/>
      <c r="K21" s="160"/>
      <c r="L21" s="160"/>
      <c r="M21" s="160"/>
      <c r="N21" s="160"/>
      <c r="O21" s="160"/>
      <c r="P21" s="160"/>
      <c r="Q21" s="160"/>
      <c r="R21" s="160"/>
      <c r="S21" s="160"/>
      <c r="T21" s="160"/>
      <c r="U21" s="160"/>
      <c r="V21" s="160"/>
      <c r="W21" s="160"/>
      <c r="X21" s="160"/>
      <c r="Y21" s="161"/>
    </row>
    <row r="22" spans="1:52" ht="16.5" customHeight="1" x14ac:dyDescent="0.2">
      <c r="B22" s="154" t="s">
        <v>197</v>
      </c>
      <c r="C22" s="155"/>
      <c r="D22" s="155"/>
      <c r="E22" s="155"/>
      <c r="F22" s="155"/>
      <c r="G22" s="156"/>
      <c r="H22" s="289" t="s">
        <v>18</v>
      </c>
      <c r="I22" s="290"/>
      <c r="J22" s="290"/>
      <c r="K22" s="290"/>
      <c r="L22" s="290"/>
      <c r="M22" s="290"/>
      <c r="N22" s="290"/>
      <c r="O22" s="290"/>
      <c r="P22" s="291"/>
      <c r="Q22" s="159" t="s">
        <v>195</v>
      </c>
      <c r="R22" s="160"/>
      <c r="S22" s="160"/>
      <c r="T22" s="160"/>
      <c r="U22" s="160"/>
      <c r="V22" s="160"/>
      <c r="W22" s="160"/>
      <c r="X22" s="160"/>
      <c r="Y22" s="161"/>
    </row>
    <row r="23" spans="1:52" ht="16.5" customHeight="1" x14ac:dyDescent="0.2">
      <c r="B23" s="162"/>
      <c r="C23" s="163"/>
      <c r="D23" s="163"/>
      <c r="E23" s="163"/>
      <c r="F23" s="163"/>
      <c r="G23" s="164"/>
      <c r="H23" s="287" t="str">
        <f>IF('要入力　交付決定状況入力シート'!C9="","",'要入力　交付決定状況入力シート'!C9)</f>
        <v/>
      </c>
      <c r="I23" s="288"/>
      <c r="J23" s="288"/>
      <c r="K23" s="288"/>
      <c r="L23" s="288"/>
      <c r="M23" s="288"/>
      <c r="N23" s="288"/>
      <c r="O23" s="288"/>
      <c r="P23" s="75" t="s">
        <v>19</v>
      </c>
      <c r="Q23" s="287" t="str">
        <f>'要入力　交付決定状況入力シート'!D9</f>
        <v/>
      </c>
      <c r="R23" s="288"/>
      <c r="S23" s="288"/>
      <c r="T23" s="288"/>
      <c r="U23" s="288"/>
      <c r="V23" s="288"/>
      <c r="W23" s="288"/>
      <c r="X23" s="288"/>
      <c r="Y23" s="75" t="s">
        <v>19</v>
      </c>
      <c r="AA23" s="94" t="str">
        <f>IF(OR(H23="",Q23=""),"←金額は｢要入力　交付決定状況入力シート｣と連動、当該シートの青の欄に交付決定通知（変更した場合は変更承認通知）記載の金額を入力してください。","")</f>
        <v>←金額は｢要入力　交付決定状況入力シート｣と連動、当該シートの青の欄に交付決定通知（変更した場合は変更承認通知）記載の金額を入力してください。</v>
      </c>
    </row>
    <row r="24" spans="1:52" ht="16.5" customHeight="1" x14ac:dyDescent="0.2">
      <c r="B24" s="159" t="s">
        <v>199</v>
      </c>
      <c r="C24" s="160"/>
      <c r="D24" s="160"/>
      <c r="E24" s="160"/>
      <c r="F24" s="160"/>
      <c r="G24" s="161"/>
      <c r="H24" s="285" t="str">
        <f>IF(【様式第６号の２】事業報告書兼チェックシート!K173="","",'要入力　交付決定状況入力シート'!G9)</f>
        <v/>
      </c>
      <c r="I24" s="286"/>
      <c r="J24" s="286"/>
      <c r="K24" s="286"/>
      <c r="L24" s="286"/>
      <c r="M24" s="286"/>
      <c r="N24" s="286"/>
      <c r="O24" s="286"/>
      <c r="P24" s="75" t="s">
        <v>19</v>
      </c>
      <c r="Q24" s="285" t="str">
        <f>IF(【様式第６号の２】事業報告書兼チェックシート!K173="","",'要入力　交付決定状況入力シート'!H9)</f>
        <v/>
      </c>
      <c r="R24" s="286"/>
      <c r="S24" s="286"/>
      <c r="T24" s="286"/>
      <c r="U24" s="286"/>
      <c r="V24" s="286"/>
      <c r="W24" s="286"/>
      <c r="X24" s="286"/>
      <c r="Y24" s="75" t="s">
        <v>19</v>
      </c>
      <c r="AA24" s="94" t="s">
        <v>65</v>
      </c>
    </row>
    <row r="25" spans="1:52" ht="16.5" customHeight="1" x14ac:dyDescent="0.2">
      <c r="B25" s="159" t="s">
        <v>200</v>
      </c>
      <c r="C25" s="160"/>
      <c r="D25" s="160"/>
      <c r="E25" s="160"/>
      <c r="F25" s="160"/>
      <c r="G25" s="161"/>
      <c r="H25" s="285" t="str">
        <f>IF(H23="","",H24-H23)</f>
        <v/>
      </c>
      <c r="I25" s="286"/>
      <c r="J25" s="286"/>
      <c r="K25" s="286"/>
      <c r="L25" s="286"/>
      <c r="M25" s="286"/>
      <c r="N25" s="286"/>
      <c r="O25" s="286"/>
      <c r="P25" s="75" t="s">
        <v>19</v>
      </c>
      <c r="Q25" s="285" t="str">
        <f>IF(Q23="","",Q24-Q23)</f>
        <v/>
      </c>
      <c r="R25" s="286"/>
      <c r="S25" s="286"/>
      <c r="T25" s="286"/>
      <c r="U25" s="286"/>
      <c r="V25" s="286"/>
      <c r="W25" s="286"/>
      <c r="X25" s="286"/>
      <c r="Y25" s="75" t="s">
        <v>19</v>
      </c>
      <c r="AA25" s="94"/>
    </row>
    <row r="26" spans="1:52" ht="16.5" customHeight="1" x14ac:dyDescent="0.2">
      <c r="B26" s="154" t="s">
        <v>20</v>
      </c>
      <c r="C26" s="155"/>
      <c r="D26" s="155"/>
      <c r="E26" s="155"/>
      <c r="F26" s="155"/>
      <c r="G26" s="156"/>
      <c r="H26" s="76"/>
      <c r="I26" s="77"/>
      <c r="J26" s="39"/>
      <c r="K26" s="39"/>
      <c r="L26" s="39"/>
      <c r="M26" s="39"/>
      <c r="N26" s="39"/>
      <c r="O26" s="39"/>
      <c r="P26" s="39"/>
      <c r="Q26" s="39"/>
      <c r="R26" s="39"/>
      <c r="S26" s="39"/>
      <c r="T26" s="39"/>
      <c r="U26" s="39"/>
      <c r="V26" s="39"/>
      <c r="W26" s="39"/>
      <c r="X26" s="39"/>
      <c r="Y26" s="40"/>
      <c r="AA26" s="94"/>
    </row>
    <row r="27" spans="1:52" ht="16.5" customHeight="1" x14ac:dyDescent="0.2">
      <c r="B27" s="78"/>
      <c r="C27" s="3"/>
      <c r="D27" s="3"/>
      <c r="E27" s="3"/>
      <c r="F27" s="3"/>
      <c r="G27" s="79"/>
      <c r="H27" s="80" t="s">
        <v>192</v>
      </c>
      <c r="I27" s="81"/>
      <c r="J27" s="81"/>
      <c r="K27" s="81"/>
      <c r="L27" s="81"/>
      <c r="M27" s="81"/>
      <c r="N27" s="81"/>
      <c r="O27" s="81"/>
      <c r="P27" s="81"/>
      <c r="Q27" s="81"/>
      <c r="R27" s="81"/>
      <c r="S27" s="81"/>
      <c r="T27" s="81"/>
      <c r="U27" s="81"/>
      <c r="V27" s="81"/>
      <c r="W27" s="81"/>
      <c r="X27" s="81"/>
      <c r="Y27" s="82"/>
      <c r="AA27" s="94" t="s">
        <v>66</v>
      </c>
    </row>
    <row r="28" spans="1:52" ht="16.5" customHeight="1" x14ac:dyDescent="0.2">
      <c r="B28" s="78"/>
      <c r="C28" s="3"/>
      <c r="D28" s="3"/>
      <c r="E28" s="3"/>
      <c r="F28" s="3"/>
      <c r="G28" s="79"/>
      <c r="H28" s="80" t="str">
        <f>IF(【様式第６号の２】事業報告書兼チェックシート!I57="有","・他に利用する補助金一覧表（様式第６号の２別紙）","")</f>
        <v/>
      </c>
      <c r="I28" s="81"/>
      <c r="J28" s="81"/>
      <c r="K28" s="81"/>
      <c r="L28" s="81"/>
      <c r="M28" s="81"/>
      <c r="N28" s="81"/>
      <c r="O28" s="81"/>
      <c r="P28" s="81"/>
      <c r="Q28" s="81"/>
      <c r="R28" s="81"/>
      <c r="S28" s="81"/>
      <c r="T28" s="81"/>
      <c r="U28" s="81"/>
      <c r="V28" s="81"/>
      <c r="W28" s="81"/>
      <c r="X28" s="81"/>
      <c r="Y28" s="82"/>
    </row>
    <row r="29" spans="1:52" ht="16.5" customHeight="1" x14ac:dyDescent="0.2">
      <c r="B29" s="78"/>
      <c r="C29" s="3"/>
      <c r="D29" s="3"/>
      <c r="E29" s="3"/>
      <c r="F29" s="3"/>
      <c r="G29" s="79"/>
      <c r="H29" s="274" t="str">
        <f>IF(【様式第６号の２】事業報告書兼チェックシート!C186="","","・"&amp;【様式第６号の２】事業報告書兼チェックシート!C186)</f>
        <v/>
      </c>
      <c r="I29" s="275"/>
      <c r="J29" s="275"/>
      <c r="K29" s="275"/>
      <c r="L29" s="275"/>
      <c r="M29" s="275"/>
      <c r="N29" s="275"/>
      <c r="O29" s="275"/>
      <c r="P29" s="275"/>
      <c r="Q29" s="275"/>
      <c r="R29" s="275"/>
      <c r="S29" s="275"/>
      <c r="T29" s="275"/>
      <c r="U29" s="275"/>
      <c r="V29" s="275"/>
      <c r="W29" s="275"/>
      <c r="X29" s="275"/>
      <c r="Y29" s="276"/>
    </row>
    <row r="30" spans="1:52" ht="16.5" customHeight="1" x14ac:dyDescent="0.2">
      <c r="B30" s="78"/>
      <c r="C30" s="3"/>
      <c r="D30" s="3"/>
      <c r="E30" s="3"/>
      <c r="F30" s="3"/>
      <c r="G30" s="79"/>
      <c r="H30" s="274" t="str">
        <f>IF(【様式第６号の２】事業報告書兼チェックシート!C187="","","・"&amp;【様式第６号の２】事業報告書兼チェックシート!C187)</f>
        <v/>
      </c>
      <c r="I30" s="275"/>
      <c r="J30" s="275"/>
      <c r="K30" s="275"/>
      <c r="L30" s="275"/>
      <c r="M30" s="275"/>
      <c r="N30" s="275"/>
      <c r="O30" s="275"/>
      <c r="P30" s="275"/>
      <c r="Q30" s="275"/>
      <c r="R30" s="275"/>
      <c r="S30" s="275"/>
      <c r="T30" s="275"/>
      <c r="U30" s="275"/>
      <c r="V30" s="275"/>
      <c r="W30" s="275"/>
      <c r="X30" s="275"/>
      <c r="Y30" s="276"/>
    </row>
    <row r="31" spans="1:52" ht="16.5" customHeight="1" x14ac:dyDescent="0.2">
      <c r="B31" s="78"/>
      <c r="C31" s="3"/>
      <c r="D31" s="3"/>
      <c r="E31" s="3"/>
      <c r="F31" s="3"/>
      <c r="G31" s="79"/>
      <c r="H31" s="274" t="str">
        <f>IF(【様式第６号の２】事業報告書兼チェックシート!C188="","","・"&amp;【様式第６号の２】事業報告書兼チェックシート!C188)</f>
        <v/>
      </c>
      <c r="I31" s="275"/>
      <c r="J31" s="275"/>
      <c r="K31" s="275"/>
      <c r="L31" s="275"/>
      <c r="M31" s="275"/>
      <c r="N31" s="275"/>
      <c r="O31" s="275"/>
      <c r="P31" s="275"/>
      <c r="Q31" s="275"/>
      <c r="R31" s="275"/>
      <c r="S31" s="275"/>
      <c r="T31" s="275"/>
      <c r="U31" s="275"/>
      <c r="V31" s="275"/>
      <c r="W31" s="275"/>
      <c r="X31" s="275"/>
      <c r="Y31" s="276"/>
    </row>
    <row r="32" spans="1:52" ht="16.5" customHeight="1" x14ac:dyDescent="0.2">
      <c r="B32" s="78"/>
      <c r="C32" s="3"/>
      <c r="D32" s="3"/>
      <c r="E32" s="3"/>
      <c r="F32" s="3"/>
      <c r="G32" s="79"/>
      <c r="H32" s="274" t="str">
        <f>IF(【様式第６号の２】事業報告書兼チェックシート!C189="","","・"&amp;【様式第６号の２】事業報告書兼チェックシート!C189)</f>
        <v>・完成写真及び口座振替依頼書</v>
      </c>
      <c r="I32" s="275"/>
      <c r="J32" s="275"/>
      <c r="K32" s="275"/>
      <c r="L32" s="275"/>
      <c r="M32" s="275"/>
      <c r="N32" s="275"/>
      <c r="O32" s="275"/>
      <c r="P32" s="275"/>
      <c r="Q32" s="275"/>
      <c r="R32" s="275"/>
      <c r="S32" s="275"/>
      <c r="T32" s="275"/>
      <c r="U32" s="275"/>
      <c r="V32" s="275"/>
      <c r="W32" s="275"/>
      <c r="X32" s="275"/>
      <c r="Y32" s="276"/>
    </row>
    <row r="33" spans="2:27" ht="16.5" customHeight="1" x14ac:dyDescent="0.2">
      <c r="B33" s="78"/>
      <c r="C33" s="3"/>
      <c r="D33" s="3"/>
      <c r="E33" s="3"/>
      <c r="F33" s="3"/>
      <c r="G33" s="79"/>
      <c r="H33" s="274" t="str">
        <f>IF(【様式第６号の２】事業報告書兼チェックシート!C190="","","・"&amp;【様式第６号の２】事業報告書兼チェックシート!C190)</f>
        <v>・県産材の産地証明書の写し</v>
      </c>
      <c r="I33" s="275"/>
      <c r="J33" s="275"/>
      <c r="K33" s="275"/>
      <c r="L33" s="275"/>
      <c r="M33" s="275"/>
      <c r="N33" s="275"/>
      <c r="O33" s="275"/>
      <c r="P33" s="275"/>
      <c r="Q33" s="275"/>
      <c r="R33" s="275"/>
      <c r="S33" s="275"/>
      <c r="T33" s="275"/>
      <c r="U33" s="275"/>
      <c r="V33" s="275"/>
      <c r="W33" s="275"/>
      <c r="X33" s="275"/>
      <c r="Y33" s="276"/>
    </row>
    <row r="34" spans="2:27" ht="32.25" customHeight="1" x14ac:dyDescent="0.2">
      <c r="B34" s="78"/>
      <c r="C34" s="3"/>
      <c r="D34" s="3"/>
      <c r="E34" s="3"/>
      <c r="F34" s="3"/>
      <c r="G34" s="79"/>
      <c r="H34" s="271" t="str">
        <f>IF(【様式第６号の２】事業報告書兼チェックシート!C191="","","・"&amp;【様式第６号の２】事業報告書兼チェックシート!C191)</f>
        <v/>
      </c>
      <c r="I34" s="272"/>
      <c r="J34" s="272"/>
      <c r="K34" s="272"/>
      <c r="L34" s="272"/>
      <c r="M34" s="272"/>
      <c r="N34" s="272"/>
      <c r="O34" s="272"/>
      <c r="P34" s="272"/>
      <c r="Q34" s="272"/>
      <c r="R34" s="272"/>
      <c r="S34" s="272"/>
      <c r="T34" s="272"/>
      <c r="U34" s="272"/>
      <c r="V34" s="272"/>
      <c r="W34" s="272"/>
      <c r="X34" s="272"/>
      <c r="Y34" s="273"/>
    </row>
    <row r="35" spans="2:27" ht="57" customHeight="1" x14ac:dyDescent="0.2">
      <c r="B35" s="78"/>
      <c r="C35" s="3"/>
      <c r="D35" s="3"/>
      <c r="E35" s="3"/>
      <c r="F35" s="3"/>
      <c r="G35" s="79"/>
      <c r="H35" s="271" t="str">
        <f>IF(【様式第６号の２】事業報告書兼チェックシート!C192="","","・"&amp;【様式第６号の２】事業報告書兼チェックシート!C192)</f>
        <v/>
      </c>
      <c r="I35" s="272"/>
      <c r="J35" s="272"/>
      <c r="K35" s="272"/>
      <c r="L35" s="272"/>
      <c r="M35" s="272"/>
      <c r="N35" s="272"/>
      <c r="O35" s="272"/>
      <c r="P35" s="272"/>
      <c r="Q35" s="272"/>
      <c r="R35" s="272"/>
      <c r="S35" s="272"/>
      <c r="T35" s="272"/>
      <c r="U35" s="272"/>
      <c r="V35" s="272"/>
      <c r="W35" s="272"/>
      <c r="X35" s="272"/>
      <c r="Y35" s="273"/>
    </row>
    <row r="36" spans="2:27" ht="16.5" customHeight="1" x14ac:dyDescent="0.2">
      <c r="B36" s="78"/>
      <c r="C36" s="3"/>
      <c r="D36" s="3"/>
      <c r="E36" s="3"/>
      <c r="F36" s="3"/>
      <c r="G36" s="79"/>
      <c r="H36" s="274" t="str">
        <f>IF(【様式第６号の２】事業報告書兼チェックシート!C193="","","・"&amp;【様式第６号の２】事業報告書兼チェックシート!C193)</f>
        <v/>
      </c>
      <c r="I36" s="275"/>
      <c r="J36" s="275"/>
      <c r="K36" s="275"/>
      <c r="L36" s="275"/>
      <c r="M36" s="275"/>
      <c r="N36" s="275"/>
      <c r="O36" s="275"/>
      <c r="P36" s="275"/>
      <c r="Q36" s="275"/>
      <c r="R36" s="275"/>
      <c r="S36" s="275"/>
      <c r="T36" s="275"/>
      <c r="U36" s="275"/>
      <c r="V36" s="275"/>
      <c r="W36" s="275"/>
      <c r="X36" s="275"/>
      <c r="Y36" s="276"/>
    </row>
    <row r="37" spans="2:27" ht="16.5" customHeight="1" x14ac:dyDescent="0.2">
      <c r="B37" s="78"/>
      <c r="C37" s="3"/>
      <c r="D37" s="3"/>
      <c r="E37" s="3"/>
      <c r="F37" s="3"/>
      <c r="G37" s="79"/>
      <c r="H37" s="274" t="str">
        <f>IF(【様式第６号の２】事業報告書兼チェックシート!C194="","","・"&amp;【様式第６号の２】事業報告書兼チェックシート!C194)</f>
        <v/>
      </c>
      <c r="I37" s="275"/>
      <c r="J37" s="275"/>
      <c r="K37" s="275"/>
      <c r="L37" s="275"/>
      <c r="M37" s="275"/>
      <c r="N37" s="275"/>
      <c r="O37" s="275"/>
      <c r="P37" s="275"/>
      <c r="Q37" s="275"/>
      <c r="R37" s="275"/>
      <c r="S37" s="275"/>
      <c r="T37" s="275"/>
      <c r="U37" s="275"/>
      <c r="V37" s="275"/>
      <c r="W37" s="275"/>
      <c r="X37" s="275"/>
      <c r="Y37" s="276"/>
    </row>
    <row r="38" spans="2:27" s="62" customFormat="1" ht="50.25" customHeight="1" x14ac:dyDescent="0.2">
      <c r="B38" s="112"/>
      <c r="C38" s="113"/>
      <c r="D38" s="113"/>
      <c r="E38" s="113"/>
      <c r="F38" s="113"/>
      <c r="G38" s="114"/>
      <c r="H38" s="271" t="str">
        <f>IF(【様式第６号の２】事業報告書兼チェックシート!C195="","","・"&amp;【様式第６号の２】事業報告書兼チェックシート!C195)</f>
        <v/>
      </c>
      <c r="I38" s="272"/>
      <c r="J38" s="272"/>
      <c r="K38" s="272"/>
      <c r="L38" s="272"/>
      <c r="M38" s="272"/>
      <c r="N38" s="272"/>
      <c r="O38" s="272"/>
      <c r="P38" s="272"/>
      <c r="Q38" s="272"/>
      <c r="R38" s="272"/>
      <c r="S38" s="272"/>
      <c r="T38" s="272"/>
      <c r="U38" s="272"/>
      <c r="V38" s="272"/>
      <c r="W38" s="272"/>
      <c r="X38" s="272"/>
      <c r="Y38" s="273"/>
      <c r="AA38" s="115"/>
    </row>
    <row r="39" spans="2:27" ht="30.75" customHeight="1" x14ac:dyDescent="0.2">
      <c r="B39" s="78"/>
      <c r="C39" s="3"/>
      <c r="D39" s="3"/>
      <c r="E39" s="3"/>
      <c r="F39" s="3"/>
      <c r="G39" s="79"/>
      <c r="H39" s="271" t="str">
        <f>IF(【様式第６号の２】事業報告書兼チェックシート!C196="","","・"&amp;【様式第６号の２】事業報告書兼チェックシート!C196)</f>
        <v/>
      </c>
      <c r="I39" s="272"/>
      <c r="J39" s="272"/>
      <c r="K39" s="272"/>
      <c r="L39" s="272"/>
      <c r="M39" s="272"/>
      <c r="N39" s="272"/>
      <c r="O39" s="272"/>
      <c r="P39" s="272"/>
      <c r="Q39" s="272"/>
      <c r="R39" s="272"/>
      <c r="S39" s="272"/>
      <c r="T39" s="272"/>
      <c r="U39" s="272"/>
      <c r="V39" s="272"/>
      <c r="W39" s="272"/>
      <c r="X39" s="272"/>
      <c r="Y39" s="273"/>
    </row>
    <row r="40" spans="2:27" ht="16.5" customHeight="1" x14ac:dyDescent="0.2">
      <c r="B40" s="78"/>
      <c r="C40" s="3"/>
      <c r="D40" s="3"/>
      <c r="E40" s="3"/>
      <c r="F40" s="3"/>
      <c r="G40" s="79"/>
      <c r="H40" s="274" t="str">
        <f>IF(【様式第６号の２】事業報告書兼チェックシート!C197="","","・"&amp;【様式第６号の２】事業報告書兼チェックシート!C197)</f>
        <v/>
      </c>
      <c r="I40" s="275"/>
      <c r="J40" s="275"/>
      <c r="K40" s="275"/>
      <c r="L40" s="275"/>
      <c r="M40" s="275"/>
      <c r="N40" s="275"/>
      <c r="O40" s="275"/>
      <c r="P40" s="275"/>
      <c r="Q40" s="275"/>
      <c r="R40" s="275"/>
      <c r="S40" s="275"/>
      <c r="T40" s="275"/>
      <c r="U40" s="275"/>
      <c r="V40" s="275"/>
      <c r="W40" s="275"/>
      <c r="X40" s="275"/>
      <c r="Y40" s="276"/>
    </row>
    <row r="41" spans="2:27" ht="38.25" customHeight="1" x14ac:dyDescent="0.2">
      <c r="B41" s="78"/>
      <c r="C41" s="3"/>
      <c r="D41" s="3"/>
      <c r="E41" s="3"/>
      <c r="F41" s="3"/>
      <c r="G41" s="79"/>
      <c r="H41" s="271" t="str">
        <f>IF(【様式第６号の２】事業報告書兼チェックシート!C198="","","・"&amp;【様式第６号の２】事業報告書兼チェックシート!C198)</f>
        <v/>
      </c>
      <c r="I41" s="272"/>
      <c r="J41" s="272"/>
      <c r="K41" s="272"/>
      <c r="L41" s="272"/>
      <c r="M41" s="272"/>
      <c r="N41" s="272"/>
      <c r="O41" s="272"/>
      <c r="P41" s="272"/>
      <c r="Q41" s="272"/>
      <c r="R41" s="272"/>
      <c r="S41" s="272"/>
      <c r="T41" s="272"/>
      <c r="U41" s="272"/>
      <c r="V41" s="272"/>
      <c r="W41" s="272"/>
      <c r="X41" s="272"/>
      <c r="Y41" s="273"/>
    </row>
    <row r="42" spans="2:27" ht="30" customHeight="1" x14ac:dyDescent="0.2">
      <c r="B42" s="78"/>
      <c r="C42" s="3"/>
      <c r="D42" s="3"/>
      <c r="E42" s="3"/>
      <c r="F42" s="3"/>
      <c r="G42" s="79"/>
      <c r="H42" s="271" t="str">
        <f>IF(【様式第６号の２】事業報告書兼チェックシート!C199="","","・"&amp;【様式第６号の２】事業報告書兼チェックシート!C199)</f>
        <v/>
      </c>
      <c r="I42" s="272"/>
      <c r="J42" s="272"/>
      <c r="K42" s="272"/>
      <c r="L42" s="272"/>
      <c r="M42" s="272"/>
      <c r="N42" s="272"/>
      <c r="O42" s="272"/>
      <c r="P42" s="272"/>
      <c r="Q42" s="272"/>
      <c r="R42" s="272"/>
      <c r="S42" s="272"/>
      <c r="T42" s="272"/>
      <c r="U42" s="272"/>
      <c r="V42" s="272"/>
      <c r="W42" s="272"/>
      <c r="X42" s="272"/>
      <c r="Y42" s="273"/>
    </row>
    <row r="43" spans="2:27" ht="43.5" customHeight="1" x14ac:dyDescent="0.2">
      <c r="B43" s="78"/>
      <c r="C43" s="3"/>
      <c r="D43" s="3"/>
      <c r="E43" s="3"/>
      <c r="F43" s="3"/>
      <c r="G43" s="79"/>
      <c r="H43" s="271" t="str">
        <f>IF(【様式第６号の２】事業報告書兼チェックシート!C200="","","・"&amp;【様式第６号の２】事業報告書兼チェックシート!C200)</f>
        <v/>
      </c>
      <c r="I43" s="272"/>
      <c r="J43" s="272"/>
      <c r="K43" s="272"/>
      <c r="L43" s="272"/>
      <c r="M43" s="272"/>
      <c r="N43" s="272"/>
      <c r="O43" s="272"/>
      <c r="P43" s="272"/>
      <c r="Q43" s="272"/>
      <c r="R43" s="272"/>
      <c r="S43" s="272"/>
      <c r="T43" s="272"/>
      <c r="U43" s="272"/>
      <c r="V43" s="272"/>
      <c r="W43" s="272"/>
      <c r="X43" s="272"/>
      <c r="Y43" s="273"/>
    </row>
    <row r="44" spans="2:27" ht="16.5" customHeight="1" x14ac:dyDescent="0.2">
      <c r="B44" s="78"/>
      <c r="C44" s="3"/>
      <c r="D44" s="3"/>
      <c r="E44" s="3"/>
      <c r="F44" s="3"/>
      <c r="G44" s="79"/>
      <c r="H44" s="274" t="str">
        <f>IF(【様式第６号の２】事業報告書兼チェックシート!C201="","","・"&amp;【様式第６号の２】事業報告書兼チェックシート!C201)</f>
        <v/>
      </c>
      <c r="I44" s="275"/>
      <c r="J44" s="275"/>
      <c r="K44" s="275"/>
      <c r="L44" s="275"/>
      <c r="M44" s="275"/>
      <c r="N44" s="275"/>
      <c r="O44" s="275"/>
      <c r="P44" s="275"/>
      <c r="Q44" s="275"/>
      <c r="R44" s="275"/>
      <c r="S44" s="275"/>
      <c r="T44" s="275"/>
      <c r="U44" s="275"/>
      <c r="V44" s="275"/>
      <c r="W44" s="275"/>
      <c r="X44" s="275"/>
      <c r="Y44" s="276"/>
    </row>
    <row r="45" spans="2:27" ht="18.75" customHeight="1" x14ac:dyDescent="0.2">
      <c r="B45" s="78"/>
      <c r="C45" s="3"/>
      <c r="D45" s="3"/>
      <c r="E45" s="3"/>
      <c r="F45" s="3"/>
      <c r="G45" s="79"/>
      <c r="H45" s="274" t="str">
        <f>IF(【様式第６号の２】事業報告書兼チェックシート!C202="","","・"&amp;【様式第６号の２】事業報告書兼チェックシート!C202)</f>
        <v/>
      </c>
      <c r="I45" s="275"/>
      <c r="J45" s="275"/>
      <c r="K45" s="275"/>
      <c r="L45" s="275"/>
      <c r="M45" s="275"/>
      <c r="N45" s="275"/>
      <c r="O45" s="275"/>
      <c r="P45" s="275"/>
      <c r="Q45" s="275"/>
      <c r="R45" s="275"/>
      <c r="S45" s="275"/>
      <c r="T45" s="275"/>
      <c r="U45" s="275"/>
      <c r="V45" s="275"/>
      <c r="W45" s="275"/>
      <c r="X45" s="275"/>
      <c r="Y45" s="276"/>
    </row>
    <row r="46" spans="2:27" ht="11.25" customHeight="1" x14ac:dyDescent="0.2">
      <c r="B46" s="83"/>
      <c r="C46" s="19"/>
      <c r="D46" s="19"/>
      <c r="E46" s="19"/>
      <c r="F46" s="19"/>
      <c r="G46" s="20"/>
      <c r="H46" s="84"/>
      <c r="I46" s="85"/>
      <c r="J46" s="19"/>
      <c r="K46" s="19"/>
      <c r="L46" s="19"/>
      <c r="M46" s="19"/>
      <c r="N46" s="19"/>
      <c r="O46" s="19"/>
      <c r="P46" s="19"/>
      <c r="Q46" s="19"/>
      <c r="R46" s="19"/>
      <c r="S46" s="19"/>
      <c r="T46" s="19"/>
      <c r="U46" s="19"/>
      <c r="V46" s="19"/>
      <c r="W46" s="19"/>
      <c r="X46" s="19"/>
      <c r="Y46" s="20"/>
    </row>
    <row r="47" spans="2:27" ht="18" customHeight="1" x14ac:dyDescent="0.2">
      <c r="K47" s="31"/>
    </row>
    <row r="48" spans="2:27" ht="18" customHeight="1" x14ac:dyDescent="0.2">
      <c r="K48" s="31"/>
    </row>
    <row r="49" spans="1:35" ht="18" customHeight="1" x14ac:dyDescent="0.2">
      <c r="K49" s="31"/>
    </row>
    <row r="50" spans="1:35" ht="18" customHeight="1" x14ac:dyDescent="0.2">
      <c r="K50" s="31"/>
    </row>
    <row r="51" spans="1:35" ht="18" customHeight="1" x14ac:dyDescent="0.2">
      <c r="K51" s="31"/>
    </row>
    <row r="52" spans="1:35" ht="18" customHeight="1" x14ac:dyDescent="0.2">
      <c r="K52" s="31"/>
    </row>
    <row r="53" spans="1:35" ht="18" customHeight="1" x14ac:dyDescent="0.2">
      <c r="K53" s="31"/>
    </row>
    <row r="54" spans="1:35" ht="18" customHeight="1" x14ac:dyDescent="0.2">
      <c r="K54" s="31"/>
    </row>
    <row r="55" spans="1:35" ht="18" customHeight="1" x14ac:dyDescent="0.2">
      <c r="K55" s="31"/>
    </row>
    <row r="57" spans="1:35" s="81" customFormat="1" ht="18" customHeight="1" x14ac:dyDescent="0.2">
      <c r="A57" s="86" t="s">
        <v>201</v>
      </c>
      <c r="B57" s="87"/>
      <c r="C57" s="87"/>
      <c r="D57" s="87"/>
      <c r="E57" s="87"/>
      <c r="F57" s="87"/>
      <c r="G57" s="87"/>
      <c r="H57" s="87"/>
      <c r="I57" s="87"/>
      <c r="J57" s="87"/>
      <c r="K57" s="87"/>
      <c r="L57" s="87"/>
      <c r="M57" s="87"/>
      <c r="N57" s="87"/>
      <c r="O57" s="87"/>
      <c r="P57" s="87"/>
      <c r="Q57" s="69"/>
      <c r="R57" s="87"/>
      <c r="S57" s="87"/>
      <c r="T57" s="87"/>
      <c r="U57" s="87"/>
      <c r="V57" s="87"/>
      <c r="W57" s="87"/>
      <c r="X57" s="87"/>
      <c r="Y57" s="87"/>
      <c r="Z57" s="87"/>
      <c r="AA57" s="88"/>
    </row>
    <row r="58" spans="1:35" s="89" customFormat="1" ht="18" customHeight="1" x14ac:dyDescent="0.2">
      <c r="A58" s="86"/>
      <c r="B58" s="89" t="s">
        <v>13</v>
      </c>
      <c r="AA58" s="90"/>
    </row>
    <row r="59" spans="1:35" s="81" customFormat="1" ht="18" customHeight="1" x14ac:dyDescent="0.2">
      <c r="B59" s="256" t="s">
        <v>202</v>
      </c>
      <c r="C59" s="257"/>
      <c r="D59" s="257"/>
      <c r="E59" s="257"/>
      <c r="F59" s="257"/>
      <c r="G59" s="257"/>
      <c r="H59" s="258"/>
      <c r="I59" s="91" t="s">
        <v>11</v>
      </c>
      <c r="J59" s="262"/>
      <c r="K59" s="262"/>
      <c r="L59" s="262"/>
      <c r="M59" s="263"/>
      <c r="N59" s="263"/>
      <c r="O59" s="263"/>
      <c r="P59" s="263"/>
      <c r="Q59" s="263"/>
      <c r="R59" s="263"/>
      <c r="S59" s="263"/>
      <c r="T59" s="263"/>
      <c r="U59" s="263"/>
      <c r="V59" s="263"/>
      <c r="W59" s="263"/>
      <c r="X59" s="263"/>
      <c r="Y59" s="264"/>
      <c r="AA59" s="21"/>
    </row>
    <row r="60" spans="1:35" s="81" customFormat="1" ht="18" customHeight="1" x14ac:dyDescent="0.2">
      <c r="B60" s="259"/>
      <c r="C60" s="260"/>
      <c r="D60" s="260"/>
      <c r="E60" s="260"/>
      <c r="F60" s="260"/>
      <c r="G60" s="260"/>
      <c r="H60" s="261"/>
      <c r="I60" s="265"/>
      <c r="J60" s="266"/>
      <c r="K60" s="266"/>
      <c r="L60" s="266"/>
      <c r="M60" s="266"/>
      <c r="N60" s="266"/>
      <c r="O60" s="266"/>
      <c r="P60" s="266"/>
      <c r="Q60" s="266"/>
      <c r="R60" s="266"/>
      <c r="S60" s="266"/>
      <c r="T60" s="266"/>
      <c r="U60" s="266"/>
      <c r="V60" s="266"/>
      <c r="W60" s="266"/>
      <c r="X60" s="266"/>
      <c r="Y60" s="267"/>
      <c r="AA60" s="88"/>
      <c r="AB60" s="88"/>
      <c r="AC60" s="88"/>
      <c r="AD60" s="88"/>
      <c r="AE60" s="88"/>
      <c r="AF60" s="88"/>
      <c r="AG60" s="88"/>
      <c r="AH60" s="88"/>
      <c r="AI60" s="88"/>
    </row>
    <row r="61" spans="1:35" s="81" customFormat="1" ht="24" customHeight="1" x14ac:dyDescent="0.2">
      <c r="B61" s="245" t="s">
        <v>203</v>
      </c>
      <c r="C61" s="246"/>
      <c r="D61" s="246"/>
      <c r="E61" s="246"/>
      <c r="F61" s="246"/>
      <c r="G61" s="246"/>
      <c r="H61" s="247"/>
      <c r="I61" s="268"/>
      <c r="J61" s="269"/>
      <c r="K61" s="269"/>
      <c r="L61" s="269"/>
      <c r="M61" s="269"/>
      <c r="N61" s="269"/>
      <c r="O61" s="269"/>
      <c r="P61" s="269"/>
      <c r="Q61" s="269"/>
      <c r="R61" s="269"/>
      <c r="S61" s="269"/>
      <c r="T61" s="269"/>
      <c r="U61" s="269"/>
      <c r="V61" s="269"/>
      <c r="W61" s="269"/>
      <c r="X61" s="269"/>
      <c r="Y61" s="270"/>
      <c r="AA61" s="88"/>
      <c r="AB61" s="88"/>
      <c r="AC61" s="88"/>
      <c r="AD61" s="88"/>
      <c r="AE61" s="88"/>
      <c r="AF61" s="88"/>
      <c r="AG61" s="88"/>
      <c r="AH61" s="88"/>
      <c r="AI61" s="88"/>
    </row>
    <row r="62" spans="1:35" s="81" customFormat="1" ht="18" customHeight="1" x14ac:dyDescent="0.2">
      <c r="B62" s="245" t="s">
        <v>21</v>
      </c>
      <c r="C62" s="246"/>
      <c r="D62" s="246"/>
      <c r="E62" s="246"/>
      <c r="F62" s="246"/>
      <c r="G62" s="246"/>
      <c r="H62" s="247"/>
      <c r="I62" s="253"/>
      <c r="J62" s="254"/>
      <c r="K62" s="254"/>
      <c r="L62" s="254"/>
      <c r="M62" s="255"/>
      <c r="N62" s="250" t="s">
        <v>10</v>
      </c>
      <c r="O62" s="251"/>
      <c r="P62" s="252"/>
      <c r="Q62" s="248" t="s">
        <v>12</v>
      </c>
      <c r="R62" s="248"/>
      <c r="S62" s="248"/>
      <c r="T62" s="248"/>
      <c r="U62" s="248"/>
      <c r="V62" s="248"/>
      <c r="W62" s="248"/>
      <c r="X62" s="248"/>
      <c r="Y62" s="249"/>
      <c r="AA62" s="88"/>
      <c r="AB62" s="88"/>
      <c r="AC62" s="88"/>
      <c r="AD62" s="88"/>
      <c r="AE62" s="88"/>
      <c r="AF62" s="88"/>
      <c r="AG62" s="88"/>
      <c r="AH62" s="92"/>
      <c r="AI62" s="88"/>
    </row>
    <row r="63" spans="1:35" s="81" customFormat="1" ht="18" customHeight="1" x14ac:dyDescent="0.2">
      <c r="AA63" s="88"/>
      <c r="AB63" s="88"/>
      <c r="AC63" s="88"/>
      <c r="AD63" s="88"/>
      <c r="AE63" s="88"/>
      <c r="AF63" s="88"/>
      <c r="AG63" s="88"/>
      <c r="AH63" s="88"/>
      <c r="AI63" s="88"/>
    </row>
  </sheetData>
  <sheetProtection algorithmName="SHA-512" hashValue="7y4G20ICTjuEoNsR+FBda7vUuDlt9A/0QzPcsBtu3VWtKcacqJVrWDENOMAsU4o6MpKYUj0oGBxa/4OSJDWK0g==" saltValue="NIb9zQevI6S+aCgI2UUvhQ==" spinCount="100000" sheet="1" objects="1" scenarios="1"/>
  <mergeCells count="51">
    <mergeCell ref="H44:Y44"/>
    <mergeCell ref="H45:Y45"/>
    <mergeCell ref="H29:Y29"/>
    <mergeCell ref="H30:Y30"/>
    <mergeCell ref="H31:Y31"/>
    <mergeCell ref="H42:Y42"/>
    <mergeCell ref="H43:Y43"/>
    <mergeCell ref="H32:Y32"/>
    <mergeCell ref="H33:Y33"/>
    <mergeCell ref="H34:Y34"/>
    <mergeCell ref="H35:Y35"/>
    <mergeCell ref="H36:Y36"/>
    <mergeCell ref="B26:G26"/>
    <mergeCell ref="AC16:AG16"/>
    <mergeCell ref="AA19:AZ19"/>
    <mergeCell ref="H37:Y37"/>
    <mergeCell ref="H38:Y38"/>
    <mergeCell ref="B24:G24"/>
    <mergeCell ref="B25:G25"/>
    <mergeCell ref="H24:O24"/>
    <mergeCell ref="Q24:X24"/>
    <mergeCell ref="H23:O23"/>
    <mergeCell ref="H25:O25"/>
    <mergeCell ref="Q23:X23"/>
    <mergeCell ref="Q25:X25"/>
    <mergeCell ref="A19:Z19"/>
    <mergeCell ref="H21:Y21"/>
    <mergeCell ref="H22:P22"/>
    <mergeCell ref="A2:Z2"/>
    <mergeCell ref="O10:X10"/>
    <mergeCell ref="O11:X11"/>
    <mergeCell ref="O12:X12"/>
    <mergeCell ref="A17:Z17"/>
    <mergeCell ref="A15:Z15"/>
    <mergeCell ref="P9:X9"/>
    <mergeCell ref="Q22:Y22"/>
    <mergeCell ref="B22:G23"/>
    <mergeCell ref="B21:G21"/>
    <mergeCell ref="B62:H62"/>
    <mergeCell ref="Q62:Y62"/>
    <mergeCell ref="N62:P62"/>
    <mergeCell ref="I62:M62"/>
    <mergeCell ref="B59:H60"/>
    <mergeCell ref="J59:L59"/>
    <mergeCell ref="M59:Y59"/>
    <mergeCell ref="I60:Y60"/>
    <mergeCell ref="B61:H61"/>
    <mergeCell ref="I61:Y61"/>
    <mergeCell ref="H39:Y39"/>
    <mergeCell ref="H40:Y40"/>
    <mergeCell ref="H41:Y41"/>
  </mergeCells>
  <phoneticPr fontId="1"/>
  <conditionalFormatting sqref="A2:Z2">
    <cfRule type="cellIs" dxfId="4" priority="5" operator="equal">
      <formula>"令和　年　月　日"</formula>
    </cfRule>
  </conditionalFormatting>
  <conditionalFormatting sqref="A17:Z17">
    <cfRule type="cellIs" dxfId="3" priority="1" operator="equal">
      <formula>$BK$3</formula>
    </cfRule>
    <cfRule type="cellIs" dxfId="2" priority="2" operator="equal">
      <formula>$BK$2</formula>
    </cfRule>
  </conditionalFormatting>
  <dataValidations count="1">
    <dataValidation type="list" allowBlank="1" showInputMessage="1" showErrorMessage="1" sqref="AC16:AG16">
      <formula1>"はい,いいえ"</formula1>
    </dataValidation>
  </dataValidations>
  <pageMargins left="0.98425196850393704" right="0.98425196850393704" top="0.39370078740157483" bottom="0.3937007874015748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B1:J15"/>
  <sheetViews>
    <sheetView view="pageBreakPreview" zoomScaleNormal="100" zoomScaleSheetLayoutView="100" workbookViewId="0">
      <selection activeCell="D11" sqref="D11"/>
    </sheetView>
  </sheetViews>
  <sheetFormatPr defaultColWidth="9" defaultRowHeight="13" x14ac:dyDescent="0.2"/>
  <cols>
    <col min="1" max="1" width="2" style="96" customWidth="1"/>
    <col min="2" max="2" width="18.6328125" style="96" customWidth="1"/>
    <col min="3" max="4" width="15.453125" style="96" customWidth="1"/>
    <col min="5" max="5" width="6.7265625" style="96" customWidth="1"/>
    <col min="6" max="6" width="20.08984375" style="96" customWidth="1"/>
    <col min="7" max="8" width="15.453125" style="96" customWidth="1"/>
    <col min="9" max="9" width="5.36328125" style="96" customWidth="1"/>
    <col min="10" max="10" width="19.7265625" style="96" customWidth="1"/>
    <col min="11" max="11" width="1" style="96" customWidth="1"/>
    <col min="12" max="16384" width="9" style="96"/>
  </cols>
  <sheetData>
    <row r="1" spans="2:10" ht="44.25" customHeight="1" x14ac:dyDescent="0.2">
      <c r="B1" s="292" t="s">
        <v>225</v>
      </c>
      <c r="C1" s="292"/>
      <c r="D1" s="292"/>
      <c r="F1" s="97" t="s">
        <v>224</v>
      </c>
      <c r="J1" s="98" t="s">
        <v>220</v>
      </c>
    </row>
    <row r="2" spans="2:10" x14ac:dyDescent="0.2">
      <c r="B2" s="103" t="s">
        <v>48</v>
      </c>
      <c r="C2" s="103" t="s">
        <v>212</v>
      </c>
      <c r="D2" s="103" t="s">
        <v>213</v>
      </c>
      <c r="F2" s="103" t="s">
        <v>48</v>
      </c>
      <c r="G2" s="103" t="s">
        <v>212</v>
      </c>
      <c r="H2" s="103" t="s">
        <v>214</v>
      </c>
      <c r="J2" s="103" t="s">
        <v>215</v>
      </c>
    </row>
    <row r="3" spans="2:10" x14ac:dyDescent="0.2">
      <c r="B3" s="99" t="s">
        <v>208</v>
      </c>
      <c r="C3" s="100"/>
      <c r="D3" s="100"/>
      <c r="F3" s="99" t="s">
        <v>208</v>
      </c>
      <c r="G3" s="101">
        <f>IF(【様式第６号の２】事業報告書兼チェックシート!Y77="",0,【様式第６号の２】事業報告書兼チェックシート!Y77*10000)</f>
        <v>0</v>
      </c>
      <c r="H3" s="101">
        <f>IF(【様式第６号の２】事業報告書兼チェックシート!Y77="",0,【様式第６号の２】事業報告書兼チェックシート!Y77*10000)</f>
        <v>0</v>
      </c>
      <c r="J3" s="102">
        <f>IF(H3="","",MIN(D3,H3))</f>
        <v>0</v>
      </c>
    </row>
    <row r="4" spans="2:10" x14ac:dyDescent="0.2">
      <c r="B4" s="99" t="s">
        <v>209</v>
      </c>
      <c r="C4" s="100"/>
      <c r="D4" s="100"/>
      <c r="F4" s="99" t="s">
        <v>209</v>
      </c>
      <c r="G4" s="101">
        <f>IF(【様式第６号の２】事業報告書兼チェックシート!Y137="",0,【様式第６号の２】事業報告書兼チェックシート!Y137*10000)</f>
        <v>0</v>
      </c>
      <c r="H4" s="101">
        <f>IF(【様式第６号の２】事業報告書兼チェックシート!Y137="",0,【様式第６号の２】事業報告書兼チェックシート!Y137*10000)</f>
        <v>0</v>
      </c>
      <c r="J4" s="102">
        <f>IF(H4="","",MIN(D4,H4))</f>
        <v>0</v>
      </c>
    </row>
    <row r="5" spans="2:10" x14ac:dyDescent="0.2">
      <c r="B5" s="99" t="s">
        <v>210</v>
      </c>
      <c r="C5" s="100"/>
      <c r="D5" s="100"/>
      <c r="F5" s="99" t="s">
        <v>210</v>
      </c>
      <c r="G5" s="101">
        <f>IF(【様式第６号の２】事業報告書兼チェックシート!Y88="",0,【様式第６号の２】事業報告書兼チェックシート!Y88*10000)</f>
        <v>0</v>
      </c>
      <c r="H5" s="101">
        <f>IF(【様式第６号の２】事業報告書兼チェックシート!Y88="",0,【様式第６号の２】事業報告書兼チェックシート!Y88*10000)</f>
        <v>0</v>
      </c>
      <c r="J5" s="102">
        <f t="shared" ref="J5:J6" si="0">IF(H5="","",MIN(D5,H5))</f>
        <v>0</v>
      </c>
    </row>
    <row r="6" spans="2:10" x14ac:dyDescent="0.2">
      <c r="B6" s="99" t="s">
        <v>211</v>
      </c>
      <c r="C6" s="100"/>
      <c r="D6" s="100"/>
      <c r="F6" s="99" t="s">
        <v>211</v>
      </c>
      <c r="G6" s="101">
        <f>IF(【様式第６号の２】事業報告書兼チェックシート!Y106="",0,【様式第６号の２】事業報告書兼チェックシート!Y106*10000)</f>
        <v>0</v>
      </c>
      <c r="H6" s="101">
        <f>IF(【様式第６号の２】事業報告書兼チェックシート!Y106="",0,【様式第６号の２】事業報告書兼チェックシート!Y106*10000)</f>
        <v>0</v>
      </c>
      <c r="J6" s="102">
        <f t="shared" si="0"/>
        <v>0</v>
      </c>
    </row>
    <row r="8" spans="2:10" x14ac:dyDescent="0.2">
      <c r="C8" s="103" t="s">
        <v>216</v>
      </c>
      <c r="D8" s="103" t="s">
        <v>213</v>
      </c>
      <c r="G8" s="103" t="s">
        <v>216</v>
      </c>
      <c r="H8" s="103" t="s">
        <v>213</v>
      </c>
    </row>
    <row r="9" spans="2:10" x14ac:dyDescent="0.2">
      <c r="C9" s="102" t="str">
        <f>IF(C3=0,"",SUM(C3:C6))</f>
        <v/>
      </c>
      <c r="D9" s="102" t="str">
        <f>IF(D3=0,"",MIN(SUM(D3:D6),ROUNDDOWN(B12*10000/2,-3)))</f>
        <v/>
      </c>
      <c r="G9" s="102" t="str">
        <f>IF(G3=0,"",SUM(G3:G6))</f>
        <v/>
      </c>
      <c r="H9" s="102" t="str">
        <f>IF(H3=0,"",MIN(SUM(J3:J6),500000,ROUNDDOWN(F12*10000/2,-3),D9))</f>
        <v/>
      </c>
    </row>
    <row r="11" spans="2:10" x14ac:dyDescent="0.2">
      <c r="B11" s="96" t="s">
        <v>217</v>
      </c>
      <c r="F11" s="96" t="s">
        <v>219</v>
      </c>
    </row>
    <row r="12" spans="2:10" x14ac:dyDescent="0.2">
      <c r="B12" s="104">
        <v>200</v>
      </c>
      <c r="C12" s="96" t="s">
        <v>0</v>
      </c>
      <c r="F12" s="105" t="str">
        <f>IF(【様式第６号の２】事業報告書兼チェックシート!S31="","",【様式第６号の２】事業報告書兼チェックシート!S31)</f>
        <v/>
      </c>
      <c r="G12" s="96" t="s">
        <v>0</v>
      </c>
    </row>
    <row r="13" spans="2:10" x14ac:dyDescent="0.2">
      <c r="B13" s="293" t="s">
        <v>223</v>
      </c>
      <c r="C13" s="293"/>
      <c r="D13" s="293"/>
      <c r="F13" s="96" t="s">
        <v>218</v>
      </c>
    </row>
    <row r="14" spans="2:10" x14ac:dyDescent="0.2">
      <c r="B14" s="293"/>
      <c r="C14" s="293"/>
      <c r="D14" s="293"/>
    </row>
    <row r="15" spans="2:10" x14ac:dyDescent="0.2">
      <c r="B15" s="96" t="s">
        <v>221</v>
      </c>
    </row>
  </sheetData>
  <sheetProtection algorithmName="SHA-512" hashValue="5ge+eH4Sfy6qxFATrT5rbRlNbZ7Bx4UaqqrOE0XBELWu/5XM9R3d3GYZB+xW5GdI4SHgJpta2p7Recd9TYK6sQ==" saltValue="kBp+HjoG0wl1VyAgrTvfpA==" spinCount="100000" sheet="1" objects="1" scenarios="1"/>
  <mergeCells count="2">
    <mergeCell ref="B1:D1"/>
    <mergeCell ref="B13:D14"/>
  </mergeCells>
  <phoneticPr fontId="1"/>
  <conditionalFormatting sqref="C3:D6">
    <cfRule type="cellIs" dxfId="1" priority="3" operator="equal">
      <formula>0</formula>
    </cfRule>
  </conditionalFormatting>
  <conditionalFormatting sqref="B12">
    <cfRule type="cellIs" dxfId="0" priority="1" operator="equal">
      <formula>0</formula>
    </cfRule>
  </conditionalFormatting>
  <dataValidations count="1">
    <dataValidation type="whole" operator="greaterThanOrEqual" allowBlank="1" showInputMessage="1" showErrorMessage="1" sqref="C3:D6">
      <formula1>0</formula1>
    </dataValidation>
  </dataValidations>
  <pageMargins left="0.7" right="0.7" top="0.75" bottom="0.75" header="0.3" footer="0.3"/>
  <pageSetup paperSize="9" scale="66"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topLeftCell="A13" zoomScaleNormal="100" zoomScaleSheetLayoutView="100" workbookViewId="0">
      <selection activeCell="B15" sqref="B15"/>
    </sheetView>
  </sheetViews>
  <sheetFormatPr defaultColWidth="9" defaultRowHeight="13" x14ac:dyDescent="0.2"/>
  <cols>
    <col min="1" max="1" width="4.7265625" style="1" customWidth="1"/>
    <col min="2" max="4" width="24.6328125" style="1" customWidth="1"/>
    <col min="5" max="16384" width="9" style="1"/>
  </cols>
  <sheetData>
    <row r="1" spans="1:6" x14ac:dyDescent="0.2">
      <c r="A1" s="1" t="s">
        <v>147</v>
      </c>
    </row>
    <row r="5" spans="1:6" ht="14" x14ac:dyDescent="0.2">
      <c r="A5" s="295" t="s">
        <v>117</v>
      </c>
      <c r="B5" s="295"/>
      <c r="C5" s="295"/>
      <c r="D5" s="295"/>
      <c r="E5" s="295"/>
    </row>
    <row r="7" spans="1:6" ht="44.25" customHeight="1" x14ac:dyDescent="0.2">
      <c r="C7" s="6" t="s">
        <v>36</v>
      </c>
      <c r="D7" s="126" t="str">
        <f>IF(【様式第６号の２】事業報告書兼チェックシート!N11="","",【様式第６号の２】事業報告書兼チェックシート!N11)</f>
        <v/>
      </c>
      <c r="E7" s="126"/>
    </row>
    <row r="8" spans="1:6" x14ac:dyDescent="0.2">
      <c r="C8" s="6" t="s">
        <v>37</v>
      </c>
      <c r="D8" s="296" t="str">
        <f>IF(【様式第６号の２】事業報告書兼チェックシート!N12="","",【様式第６号の２】事業報告書兼チェックシート!N12)</f>
        <v/>
      </c>
      <c r="E8" s="296"/>
    </row>
    <row r="10" spans="1:6" x14ac:dyDescent="0.2">
      <c r="A10" s="1" t="s">
        <v>31</v>
      </c>
    </row>
    <row r="11" spans="1:6" x14ac:dyDescent="0.2">
      <c r="A11" s="1" t="s">
        <v>32</v>
      </c>
    </row>
    <row r="13" spans="1:6" x14ac:dyDescent="0.2">
      <c r="B13" s="107" t="s">
        <v>30</v>
      </c>
      <c r="C13" s="107" t="s">
        <v>5</v>
      </c>
      <c r="D13" s="107" t="s">
        <v>35</v>
      </c>
    </row>
    <row r="14" spans="1:6" ht="28" customHeight="1" x14ac:dyDescent="0.2">
      <c r="A14" s="119" t="s">
        <v>34</v>
      </c>
      <c r="B14" s="117" t="s">
        <v>250</v>
      </c>
      <c r="C14" s="120" t="s">
        <v>251</v>
      </c>
      <c r="D14" s="118" t="s">
        <v>252</v>
      </c>
    </row>
    <row r="15" spans="1:6" ht="29.5" customHeight="1" x14ac:dyDescent="0.2">
      <c r="A15" s="119" t="s">
        <v>34</v>
      </c>
      <c r="B15" s="61" t="s">
        <v>253</v>
      </c>
      <c r="C15" s="61" t="s">
        <v>254</v>
      </c>
      <c r="D15" s="61" t="s">
        <v>255</v>
      </c>
      <c r="F15" s="121"/>
    </row>
    <row r="16" spans="1:6" x14ac:dyDescent="0.2">
      <c r="B16" s="62"/>
      <c r="C16" s="62"/>
      <c r="D16" s="62"/>
    </row>
    <row r="17" spans="1:7" x14ac:dyDescent="0.2">
      <c r="B17" s="60" t="s">
        <v>30</v>
      </c>
      <c r="C17" s="107" t="s">
        <v>5</v>
      </c>
      <c r="D17" s="107" t="s">
        <v>22</v>
      </c>
    </row>
    <row r="18" spans="1:7" ht="36" customHeight="1" x14ac:dyDescent="0.2">
      <c r="B18" s="67"/>
      <c r="C18" s="67"/>
      <c r="D18" s="68"/>
    </row>
    <row r="19" spans="1:7" ht="36" customHeight="1" x14ac:dyDescent="0.2">
      <c r="B19" s="67"/>
      <c r="C19" s="67"/>
      <c r="D19" s="68"/>
    </row>
    <row r="20" spans="1:7" ht="36" customHeight="1" x14ac:dyDescent="0.2">
      <c r="B20" s="67"/>
      <c r="C20" s="67"/>
      <c r="D20" s="68"/>
    </row>
    <row r="21" spans="1:7" ht="36" customHeight="1" x14ac:dyDescent="0.2">
      <c r="B21" s="67"/>
      <c r="C21" s="67"/>
      <c r="D21" s="68"/>
      <c r="G21" s="1" t="s">
        <v>228</v>
      </c>
    </row>
    <row r="22" spans="1:7" ht="36" customHeight="1" x14ac:dyDescent="0.2">
      <c r="B22" s="67"/>
      <c r="C22" s="67"/>
      <c r="D22" s="68"/>
      <c r="G22" s="1" t="s">
        <v>229</v>
      </c>
    </row>
    <row r="23" spans="1:7" ht="36" customHeight="1" x14ac:dyDescent="0.2">
      <c r="B23" s="67"/>
      <c r="C23" s="67"/>
      <c r="D23" s="68"/>
      <c r="G23" s="1" t="s">
        <v>230</v>
      </c>
    </row>
    <row r="24" spans="1:7" ht="36" customHeight="1" x14ac:dyDescent="0.2">
      <c r="B24" s="67"/>
      <c r="C24" s="67"/>
      <c r="D24" s="68"/>
      <c r="G24" s="1" t="s">
        <v>231</v>
      </c>
    </row>
    <row r="26" spans="1:7" x14ac:dyDescent="0.2">
      <c r="B26" s="108"/>
      <c r="C26" s="108"/>
      <c r="D26" s="109"/>
      <c r="G26" s="1" t="s">
        <v>232</v>
      </c>
    </row>
    <row r="27" spans="1:7" x14ac:dyDescent="0.2">
      <c r="A27" s="1" t="s">
        <v>43</v>
      </c>
    </row>
    <row r="28" spans="1:7" x14ac:dyDescent="0.2">
      <c r="A28" s="63" t="s">
        <v>233</v>
      </c>
      <c r="B28" s="294" t="s">
        <v>42</v>
      </c>
      <c r="C28" s="294"/>
      <c r="D28" s="294"/>
      <c r="E28" s="294"/>
    </row>
    <row r="29" spans="1:7" x14ac:dyDescent="0.2">
      <c r="A29" s="64"/>
      <c r="B29" s="294"/>
      <c r="C29" s="294"/>
      <c r="D29" s="294"/>
      <c r="E29" s="294"/>
    </row>
    <row r="30" spans="1:7" x14ac:dyDescent="0.2">
      <c r="A30" s="63" t="s">
        <v>233</v>
      </c>
      <c r="B30" s="294" t="s">
        <v>44</v>
      </c>
      <c r="C30" s="294"/>
      <c r="D30" s="294"/>
      <c r="E30" s="294"/>
      <c r="G30" s="1" t="s">
        <v>234</v>
      </c>
    </row>
    <row r="31" spans="1:7" x14ac:dyDescent="0.2">
      <c r="A31" s="63"/>
      <c r="B31" s="294"/>
      <c r="C31" s="294"/>
      <c r="D31" s="294"/>
      <c r="E31" s="294"/>
      <c r="G31" s="1" t="s">
        <v>235</v>
      </c>
    </row>
    <row r="32" spans="1:7" x14ac:dyDescent="0.2">
      <c r="A32" s="63"/>
      <c r="B32" s="294"/>
      <c r="C32" s="294"/>
      <c r="D32" s="294"/>
      <c r="E32" s="294"/>
    </row>
    <row r="33" spans="1:5" x14ac:dyDescent="0.2">
      <c r="A33" s="64"/>
      <c r="B33" s="294"/>
      <c r="C33" s="294"/>
      <c r="D33" s="294"/>
      <c r="E33" s="294"/>
    </row>
  </sheetData>
  <sheetProtection algorithmName="SHA-512" hashValue="z6qWo62HVb8IQjoidYj6PcWB6EpLHP2EHvSauf69vnZsJOFGLXIRnBYpMbTEkc/jg8GCkTe+NT6d5ZyJhf8dVQ==" saltValue="f+e9JY+R3THtUBAkbUqg5w==" spinCount="100000" sheet="1" objects="1" scenarios="1"/>
  <mergeCells count="5">
    <mergeCell ref="B30:E33"/>
    <mergeCell ref="A5:E5"/>
    <mergeCell ref="D7:E7"/>
    <mergeCell ref="D8:E8"/>
    <mergeCell ref="B28:E29"/>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【様式第６号の２】事業報告書兼チェックシート</vt:lpstr>
      <vt:lpstr>実績報告書鑑（申請日、交付決定日及び番号要入力）</vt:lpstr>
      <vt:lpstr>要入力　交付決定状況入力シート</vt:lpstr>
      <vt:lpstr>【様式第６号の２】（別紙）補助金併用一覧</vt:lpstr>
      <vt:lpstr>'【様式第６号の２】（別紙）補助金併用一覧'!Print_Area</vt:lpstr>
      <vt:lpstr>【様式第６号の２】事業報告書兼チェックシート!Print_Area</vt:lpstr>
      <vt:lpstr>'実績報告書鑑（申請日、交付決定日及び番号要入力）'!Print_Area</vt:lpstr>
      <vt:lpstr>'要入力　交付決定状況入力シート'!Print_Area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2020-07-27T11:08:49Z</cp:lastPrinted>
  <dcterms:created xsi:type="dcterms:W3CDTF">2017-01-19T07:37:02Z</dcterms:created>
  <dcterms:modified xsi:type="dcterms:W3CDTF">2022-07-28T08:43:31Z</dcterms:modified>
</cp:coreProperties>
</file>