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企画担当\熊澤\08  住まいる\01 交付要綱\R04.04NEST削除他\様式\HP用\これ\改\"/>
    </mc:Choice>
  </mc:AlternateContent>
  <bookViews>
    <workbookView xWindow="0" yWindow="0" windowWidth="20490" windowHeight="6420" tabRatio="920"/>
  </bookViews>
  <sheets>
    <sheet name="【様式第２号】チェックシート型" sheetId="11" r:id="rId1"/>
    <sheet name="【様式第２号別紙】補助金併用一覧" sheetId="15" r:id="rId2"/>
    <sheet name="【様式第１号】登録申請書（計画書連動）" sheetId="12" r:id="rId3"/>
  </sheets>
  <definedNames>
    <definedName name="_xlnm.Print_Area" localSheetId="2">'【様式第１号】登録申請書（計画書連動）'!$A$1:$Z$32</definedName>
    <definedName name="_xlnm.Print_Area" localSheetId="0">【様式第２号】チェックシート型!$A$1:$AA$236</definedName>
    <definedName name="_xlnm.Print_Area" localSheetId="1">【様式第２号別紙】補助金併用一覧!$A$1:$E$33</definedName>
  </definedNames>
  <calcPr calcId="162913"/>
</workbook>
</file>

<file path=xl/calcChain.xml><?xml version="1.0" encoding="utf-8"?>
<calcChain xmlns="http://schemas.openxmlformats.org/spreadsheetml/2006/main">
  <c r="C52" i="11" l="1"/>
  <c r="C214" i="11" l="1"/>
  <c r="D47" i="11"/>
  <c r="AB46" i="11"/>
  <c r="Y77" i="11" l="1"/>
  <c r="Y75" i="11"/>
  <c r="Y74" i="11"/>
  <c r="C215" i="11" l="1"/>
  <c r="AB229" i="11" l="1"/>
  <c r="Y73" i="11" l="1"/>
  <c r="Y78" i="11" s="1"/>
  <c r="Y114" i="11" s="1"/>
  <c r="B142" i="11" l="1"/>
  <c r="AB34" i="11" l="1"/>
  <c r="AB162" i="11" l="1"/>
  <c r="AB161" i="11"/>
  <c r="AB160" i="11"/>
  <c r="AB159" i="11"/>
  <c r="AC156" i="11"/>
  <c r="F158" i="11" s="1"/>
  <c r="D38" i="11" l="1"/>
  <c r="Y38" i="11"/>
  <c r="AB195" i="11" l="1"/>
  <c r="AC189" i="11"/>
  <c r="F191" i="11" s="1"/>
  <c r="AB184" i="11"/>
  <c r="AC182" i="11"/>
  <c r="F184" i="11" s="1"/>
  <c r="AB177" i="11"/>
  <c r="AC172" i="11"/>
  <c r="F174" i="11" s="1"/>
  <c r="AB167" i="11"/>
  <c r="AC164" i="11"/>
  <c r="F166" i="11" s="1"/>
  <c r="AB153" i="11"/>
  <c r="AB152" i="11"/>
  <c r="AC149" i="11"/>
  <c r="F151" i="11" s="1"/>
  <c r="AC144" i="11"/>
  <c r="F146" i="11" l="1"/>
  <c r="F197" i="11" s="1"/>
  <c r="U71" i="11" l="1"/>
  <c r="AB27" i="11"/>
  <c r="AB233" i="11" l="1"/>
  <c r="AB232" i="11"/>
  <c r="AB231" i="11"/>
  <c r="AB230" i="11"/>
  <c r="AB12" i="11" l="1"/>
  <c r="H24" i="12" l="1"/>
  <c r="H25" i="12" l="1"/>
  <c r="D8" i="15"/>
  <c r="D7" i="15"/>
  <c r="P8" i="12"/>
  <c r="O12" i="12"/>
  <c r="O11" i="12"/>
  <c r="O10" i="12"/>
  <c r="O9" i="12"/>
  <c r="BG27" i="11"/>
  <c r="B4" i="12" s="1"/>
  <c r="AB37" i="11" l="1"/>
  <c r="AB13" i="11"/>
  <c r="AB11" i="11"/>
  <c r="AB36" i="11"/>
  <c r="AB35" i="11"/>
  <c r="AB56" i="11"/>
  <c r="AB32" i="11" l="1"/>
  <c r="B67" i="11" l="1"/>
  <c r="AB62" i="11"/>
  <c r="AB45" i="11"/>
  <c r="AB42" i="11"/>
  <c r="AB41" i="11"/>
  <c r="AB40" i="11"/>
  <c r="AB33" i="11"/>
  <c r="AB31" i="11"/>
  <c r="AB30" i="11"/>
  <c r="AB29" i="11"/>
  <c r="AB28" i="11"/>
  <c r="AB14" i="11"/>
  <c r="AB10" i="11"/>
  <c r="AB8" i="11"/>
  <c r="Y137" i="11" l="1"/>
  <c r="AC137" i="11" s="1"/>
  <c r="Y96" i="11"/>
  <c r="AB67" i="11"/>
  <c r="AB78" i="11"/>
  <c r="AB199" i="11" l="1"/>
  <c r="AC96" i="11"/>
  <c r="AC114" i="11" l="1"/>
  <c r="K199" i="11"/>
  <c r="M20" i="12" l="1"/>
  <c r="M21" i="12"/>
</calcChain>
</file>

<file path=xl/comments1.xml><?xml version="1.0" encoding="utf-8"?>
<comments xmlns="http://schemas.openxmlformats.org/spreadsheetml/2006/main">
  <authors>
    <author>鳥取県庁</author>
  </authors>
  <commentList>
    <comment ref="U71" authorId="0" shapeId="0">
      <text>
        <r>
          <rPr>
            <b/>
            <sz val="9"/>
            <color indexed="81"/>
            <rFont val="ＭＳ Ｐゴシック"/>
            <family val="3"/>
            <charset val="128"/>
          </rPr>
          <t>併用住宅を選択すると、ここに入力欄が表示されます。</t>
        </r>
      </text>
    </comment>
    <comment ref="J229"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<sst xmlns="http://schemas.openxmlformats.org/spreadsheetml/2006/main" count="356" uniqueCount="289">
  <si>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</si>
  <si>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</si>
  <si>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</si>
  <si>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</si>
  <si>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</si>
  <si>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</si>
  <si>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日</t>
    <rPh sb="0" eb="1">
      <t>ニチ</t>
    </rPh>
    <phoneticPr fontId="1"/>
  </si>
  <si>
    <t>年</t>
    <rPh sb="0" eb="1">
      <t>ネン</t>
    </rPh>
    <phoneticPr fontId="1"/>
  </si>
  <si>
    <t>電話</t>
    <rPh sb="0" eb="2">
      <t>デンワ</t>
    </rPh>
    <phoneticPr fontId="1"/>
  </si>
  <si>
    <t>〒</t>
    <phoneticPr fontId="1"/>
  </si>
  <si>
    <t>　－　　　－　</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</si>
  <si>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</si>
  <si>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</si>
  <si>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</si>
  <si>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</si>
  <si>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補助事業等の名称</t>
    <rPh sb="0" eb="2">
      <t>ホジョ</t>
    </rPh>
    <rPh sb="2" eb="4">
      <t>ジギョウ</t>
    </rPh>
    <rPh sb="4" eb="5">
      <t>トウ</t>
    </rPh>
    <rPh sb="6" eb="8">
      <t>メイショウ</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</si>
  <si>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</si>
  <si>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</si>
  <si>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</si>
  <si>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</si>
  <si>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</si>
  <si>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</si>
  <si>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金</t>
    <rPh sb="0" eb="1">
      <t>キン</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</si>
  <si>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</si>
  <si>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</si>
  <si>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</si>
  <si>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</si>
  <si>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</si>
  <si>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</si>
  <si>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</si>
  <si>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</si>
  <si>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</si>
  <si>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</si>
  <si>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</si>
  <si>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</si>
  <si>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</si>
  <si>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</si>
  <si>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</si>
  <si>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</si>
  <si>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</si>
  <si>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</si>
  <si>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</si>
  <si>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</si>
  <si>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</si>
  <si>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t>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</si>
  <si>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</si>
  <si>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</si>
  <si>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</si>
  <si>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</si>
  <si>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</si>
  <si>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</si>
  <si>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</si>
  <si>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</si>
  <si>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</si>
  <si>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</si>
  <si>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</si>
  <si>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</si>
  <si>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</si>
  <si>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</si>
  <si>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</si>
  <si>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</si>
  <si>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</si>
  <si>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</si>
  <si>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</si>
  <si>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</si>
  <si>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</si>
  <si>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</si>
  <si>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</si>
  <si>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</si>
  <si>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</si>
  <si>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３　子育て世帯等　（補助金額：１０万円）</t>
    <rPh sb="2" eb="4">
      <t>コソダ</t>
    </rPh>
    <rPh sb="5" eb="7">
      <t>セタイ</t>
    </rPh>
    <rPh sb="7" eb="8">
      <t>トウ</t>
    </rPh>
    <rPh sb="10" eb="14">
      <t>ホジョキンガク</t>
    </rPh>
    <rPh sb="17" eb="19">
      <t>マンエン</t>
    </rPh>
    <phoneticPr fontId="1"/>
  </si>
  <si>
    <t>有の場合は別紙に記入して提出してください。
複数ある場合は、すべて記入してください。</t>
    <rPh sb="0" eb="1">
      <t>アリ</t>
    </rPh>
    <rPh sb="2" eb="4">
      <t>バアイ</t>
    </rPh>
    <rPh sb="5" eb="7">
      <t>ベッシ</t>
    </rPh>
    <rPh sb="8" eb="10">
      <t>キニュウ</t>
    </rPh>
    <rPh sb="12" eb="14">
      <t>テイシュツ</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</si>
  <si>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</si>
  <si>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</si>
  <si>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</si>
  <si>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</si>
  <si>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４　三世代同居等世帯　（補助金額：１０万円）</t>
    <rPh sb="2" eb="3">
      <t>サン</t>
    </rPh>
    <rPh sb="3" eb="5">
      <t>セダイ</t>
    </rPh>
    <rPh sb="5" eb="7">
      <t>ドウキョ</t>
    </rPh>
    <rPh sb="7" eb="8">
      <t>トウ</t>
    </rPh>
    <rPh sb="8" eb="10">
      <t>セタイ</t>
    </rPh>
    <phoneticPr fontId="1"/>
  </si>
  <si>
    <t>万円です。</t>
    <rPh sb="0" eb="2">
      <t>マンエン</t>
    </rPh>
    <phoneticPr fontId="1"/>
  </si>
  <si>
    <t>←日付を入力してください。</t>
    <rPh sb="1" eb="3">
      <t>ヒヅケ</t>
    </rPh>
    <rPh sb="4" eb="6">
      <t>ニュウリョク</t>
    </rPh>
    <phoneticPr fontId="1"/>
  </si>
  <si>
    <t>←住所・氏名・電話はチェックシートから引用します</t>
    <rPh sb="1" eb="3">
      <t>ジュウショ</t>
    </rPh>
    <rPh sb="4" eb="6">
      <t>シメイ</t>
    </rPh>
    <rPh sb="7" eb="9">
      <t>デンワ</t>
    </rPh>
    <rPh sb="19" eb="21">
      <t>インヨウ</t>
    </rPh>
    <phoneticPr fontId="1"/>
  </si>
  <si>
    <t>←金額はチェックシートに連動して表示します。</t>
    <rPh sb="1" eb="3">
      <t>キンガク</t>
    </rPh>
    <rPh sb="12" eb="14">
      <t>レンドウ</t>
    </rPh>
    <rPh sb="16" eb="18">
      <t>ヒョウジ</t>
    </rPh>
    <phoneticPr fontId="1"/>
  </si>
  <si>
    <t>←添付書類はチェックシートに連動して表示します。</t>
    <rPh sb="1" eb="3">
      <t>テンプ</t>
    </rPh>
    <rPh sb="3" eb="5">
      <t>ショルイ</t>
    </rPh>
    <rPh sb="14" eb="16">
      <t>レンドウ</t>
    </rPh>
    <rPh sb="18" eb="20">
      <t>ヒョウジ</t>
    </rPh>
    <phoneticPr fontId="1"/>
  </si>
  <si>
    <t>とっとり住まいる支援事業補助金　提出書類　一覧表</t>
    <rPh sb="4" eb="5">
      <t>ス</t>
    </rPh>
    <rPh sb="8" eb="15">
      <t>シエンジギョウホジョキン</t>
    </rPh>
    <rPh sb="16" eb="18">
      <t>テイシュツ</t>
    </rPh>
    <rPh sb="18" eb="20">
      <t>ショルイ</t>
    </rPh>
    <rPh sb="21" eb="23">
      <t>イチラン</t>
    </rPh>
    <rPh sb="23" eb="24">
      <t>ヒョウ</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</si>
  <si>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</si>
  <si>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</si>
  <si>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</si>
  <si>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</si>
  <si>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</si>
  <si>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</si>
  <si>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</si>
  <si>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</si>
  <si>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</si>
  <si>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</si>
  <si>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</si>
  <si>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</si>
  <si>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</si>
  <si>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</si>
  <si>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</si>
  <si>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整数値（小数点以下切り捨て）で入力</t>
    <rPh sb="0" eb="3">
      <t>セイスウチ</t>
    </rPh>
    <rPh sb="4" eb="7">
      <t>ショウスウテン</t>
    </rPh>
    <rPh sb="7" eb="9">
      <t>イカ</t>
    </rPh>
    <rPh sb="9" eb="10">
      <t>キ</t>
    </rPh>
    <rPh sb="11" eb="12">
      <t>ス</t>
    </rPh>
    <rPh sb="15" eb="17">
      <t>ニュウリョク</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</si>
  <si>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</si>
  <si>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</si>
  <si>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</si>
  <si>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</si>
  <si>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</si>
  <si>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</si>
  <si>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</si>
  <si>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</si>
  <si>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</si>
  <si>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</si>
  <si>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</si>
  <si>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</si>
  <si>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</si>
  <si>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</si>
  <si>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</si>
  <si>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</si>
  <si>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</si>
  <si>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</si>
  <si>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</si>
  <si>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</si>
  <si>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</si>
  <si>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</si>
  <si>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</si>
  <si>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</si>
  <si>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</si>
  <si>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</si>
  <si>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</si>
  <si>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</si>
  <si>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</si>
  <si>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</si>
  <si>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</si>
  <si>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</si>
  <si>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</si>
  <si>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</si>
  <si>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</si>
  <si>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</si>
  <si>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</si>
  <si>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</si>
  <si>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</si>
  <si>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</si>
  <si>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</si>
  <si>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</si>
  <si>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</si>
  <si>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</si>
  <si>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</si>
  <si>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</si>
  <si>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</si>
  <si>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</si>
  <si>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</si>
  <si>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</si>
  <si>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</si>
  <si>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</si>
  <si>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</si>
  <si>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</si>
  <si>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５　伝統技能活用住宅　（補助金額：２０万円）</t>
    <rPh sb="2" eb="4">
      <t>デントウ</t>
    </rPh>
    <rPh sb="4" eb="6">
      <t>ギノウ</t>
    </rPh>
    <rPh sb="6" eb="8">
      <t>カツヨウ</t>
    </rPh>
    <rPh sb="8" eb="10">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</si>
  <si>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</si>
  <si>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</si>
  <si>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実際の購入者が三世代同居等に該当しない場合は補助対象外です・</t>
    <rPh sb="0" eb="2">
      <t>ジッサイ</t>
    </rPh>
    <rPh sb="3" eb="6">
      <t>コウニュウシャ</t>
    </rPh>
    <rPh sb="7" eb="8">
      <t>サン</t>
    </rPh>
    <rPh sb="8" eb="10">
      <t>セダイ</t>
    </rPh>
    <rPh sb="10" eb="12">
      <t>ドウキョ</t>
    </rPh>
    <rPh sb="12" eb="13">
      <t>ナド</t>
    </rPh>
    <rPh sb="14" eb="16">
      <t>ガイトウ</t>
    </rPh>
    <rPh sb="19" eb="21">
      <t>バアイ</t>
    </rPh>
    <rPh sb="22" eb="24">
      <t>ホジョ</t>
    </rPh>
    <rPh sb="24" eb="26">
      <t>タイショウ</t>
    </rPh>
    <rPh sb="26" eb="27">
      <t>ガイ</t>
    </rPh>
    <phoneticPr fontId="1"/>
  </si>
  <si>
    <t>実際の購入者が子育て世帯等に該当しない場合は補助対象外です・</t>
    <rPh sb="0" eb="2">
      <t>ジッサイ</t>
    </rPh>
    <rPh sb="3" eb="6">
      <t>コウニュウシャ</t>
    </rPh>
    <rPh sb="7" eb="9">
      <t>コソダ</t>
    </rPh>
    <rPh sb="10" eb="12">
      <t>セタイ</t>
    </rPh>
    <rPh sb="12" eb="13">
      <t>ナド</t>
    </rPh>
    <rPh sb="14" eb="16">
      <t>ガイトウ</t>
    </rPh>
    <rPh sb="19" eb="21">
      <t>バアイ</t>
    </rPh>
    <rPh sb="22" eb="24">
      <t>ホジョ</t>
    </rPh>
    <rPh sb="24" eb="26">
      <t>タイショウ</t>
    </rPh>
    <rPh sb="26" eb="27">
      <t>ガイ</t>
    </rPh>
    <phoneticPr fontId="1"/>
  </si>
  <si>
    <t>あなたが登録申請で提出する書類は次のとおりです。</t>
    <rPh sb="4" eb="6">
      <t>トウロク</t>
    </rPh>
    <rPh sb="6" eb="8">
      <t>シンセイ</t>
    </rPh>
    <rPh sb="9" eb="11">
      <t>テイシュツ</t>
    </rPh>
    <rPh sb="13" eb="15">
      <t>ショルイ</t>
    </rPh>
    <rPh sb="16" eb="17">
      <t>ツギ</t>
    </rPh>
    <phoneticPr fontId="1"/>
  </si>
  <si>
    <t>代表者職氏名</t>
    <rPh sb="0" eb="2">
      <t>ダイヒョウ</t>
    </rPh>
    <rPh sb="2" eb="3">
      <t>シャ</t>
    </rPh>
    <rPh sb="3" eb="4">
      <t>ショク</t>
    </rPh>
    <rPh sb="4" eb="6">
      <t>シメイ</t>
    </rPh>
    <phoneticPr fontId="1"/>
  </si>
  <si>
    <t>電　話</t>
    <rPh sb="0" eb="1">
      <t>デン</t>
    </rPh>
    <rPh sb="2" eb="3">
      <t>ハナシ</t>
    </rPh>
    <phoneticPr fontId="1"/>
  </si>
  <si>
    <t>代表者職氏名</t>
    <rPh sb="0" eb="3">
      <t>ダイヒョウシャ</t>
    </rPh>
    <rPh sb="3" eb="4">
      <t>ショク</t>
    </rPh>
    <rPh sb="4" eb="6">
      <t>シメイ</t>
    </rPh>
    <phoneticPr fontId="1"/>
  </si>
  <si>
    <t>様式第２号（第５条関係）</t>
    <rPh sb="0" eb="2">
      <t>ヨウシキ</t>
    </rPh>
    <rPh sb="2" eb="3">
      <t>ダイ</t>
    </rPh>
    <rPh sb="4" eb="5">
      <t>ゴウ</t>
    </rPh>
    <phoneticPr fontId="1"/>
  </si>
  <si>
    <r>
      <t>③県産規格材</t>
    </r>
    <r>
      <rPr>
        <sz val="11"/>
        <color theme="1"/>
        <rFont val="ＭＳ Ｐ明朝"/>
        <family val="1"/>
        <charset val="128"/>
      </rPr>
      <t>の使用材積</t>
    </r>
    <rPh sb="1" eb="3">
      <t>ケンサン</t>
    </rPh>
    <rPh sb="3" eb="5">
      <t>キカク</t>
    </rPh>
    <rPh sb="5" eb="6">
      <t>ザイ</t>
    </rPh>
    <rPh sb="7" eb="9">
      <t>シヨウ</t>
    </rPh>
    <rPh sb="9" eb="11">
      <t>ザイセキ</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</si>
  <si>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</si>
  <si>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</si>
  <si>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とっとり住まいる支援事業補助対象住宅登録申請書</t>
    <phoneticPr fontId="1"/>
  </si>
  <si>
    <t>延べ面積</t>
    <rPh sb="0" eb="1">
      <t>ノ</t>
    </rPh>
    <rPh sb="2" eb="4">
      <t>メンセキ</t>
    </rPh>
    <phoneticPr fontId="1"/>
  </si>
  <si>
    <t>・県産材使用量の減少等により、住宅完成後に実際に交付する補助金額が下回ることがあります。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シタマワ</t>
    </rPh>
    <phoneticPr fontId="1"/>
  </si>
  <si>
    <t>着手予定年月日</t>
    <rPh sb="0" eb="2">
      <t>チャクシュ</t>
    </rPh>
    <rPh sb="2" eb="4">
      <t>ヨテイ</t>
    </rPh>
    <rPh sb="4" eb="5">
      <t>ネン</t>
    </rPh>
    <rPh sb="5" eb="6">
      <t>ツキ</t>
    </rPh>
    <phoneticPr fontId="1"/>
  </si>
  <si>
    <t>完了予定年月日</t>
    <rPh sb="0" eb="2">
      <t>カンリョウ</t>
    </rPh>
    <rPh sb="2" eb="4">
      <t>ヨテイ</t>
    </rPh>
    <rPh sb="4" eb="5">
      <t>ネン</t>
    </rPh>
    <rPh sb="5" eb="6">
      <t>ツキ</t>
    </rPh>
    <rPh sb="6" eb="7">
      <t>ビ</t>
    </rPh>
    <phoneticPr fontId="1"/>
  </si>
  <si>
    <t>販売開始予定年月日</t>
    <rPh sb="0" eb="2">
      <t>ハンバイ</t>
    </rPh>
    <rPh sb="2" eb="4">
      <t>カイシ</t>
    </rPh>
    <rPh sb="4" eb="6">
      <t>ヨテイ</t>
    </rPh>
    <rPh sb="6" eb="9">
      <t>ネンガッピ</t>
    </rPh>
    <phoneticPr fontId="1"/>
  </si>
  <si>
    <t>m2</t>
  </si>
  <si>
    <t>m2</t>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</si>
  <si>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</si>
  <si>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</si>
  <si>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</si>
  <si>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</si>
  <si>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県産材を１０m3以上使用すること。</t>
    <rPh sb="0" eb="2">
      <t>ケンサン</t>
    </rPh>
    <rPh sb="2" eb="3">
      <t>ザイ</t>
    </rPh>
    <rPh sb="8" eb="10">
      <t>イジョウ</t>
    </rPh>
    <rPh sb="10" eb="12">
      <t>シヨウ</t>
    </rPh>
    <phoneticPr fontId="1"/>
  </si>
  <si>
    <t>登録申請額</t>
    <rPh sb="0" eb="2">
      <t>トウロク</t>
    </rPh>
    <rPh sb="2" eb="4">
      <t>シンセイ</t>
    </rPh>
    <rPh sb="4" eb="5">
      <t>ガク</t>
    </rPh>
    <phoneticPr fontId="1"/>
  </si>
  <si>
    <r>
      <t>交付決定通知書、額の確定通知書等の県が交付する文書の送付先　</t>
    </r>
    <r>
      <rPr>
        <sz val="9"/>
        <color theme="1"/>
        <rFont val="ＭＳ 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</si>
  <si>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明朝"/>
        <family val="1"/>
        <charset val="128"/>
      </rPr>
      <t xml:space="preserve">
（法人の場合は所在地）</t>
    </r>
    <rPh sb="0" eb="2">
      <t>ジュウショ</t>
    </rPh>
    <rPh sb="4" eb="6">
      <t>ホウジン</t>
    </rPh>
    <rPh sb="7" eb="9">
      <t>バアイ</t>
    </rPh>
    <rPh sb="10" eb="13">
      <t>ショザイチ</t>
    </rPh>
    <phoneticPr fontId="1"/>
  </si>
  <si>
    <r>
      <t>氏名</t>
    </r>
    <r>
      <rPr>
        <sz val="8"/>
        <color theme="1"/>
        <rFont val="ＭＳ 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</si>
  <si>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様式第１号（第５条関係）</t>
    <phoneticPr fontId="1"/>
  </si>
  <si>
    <t>様式第２号　別紙</t>
    <rPh sb="0" eb="2">
      <t>ヨウシキ</t>
    </rPh>
    <rPh sb="2" eb="3">
      <t>ダイ</t>
    </rPh>
    <rPh sb="4" eb="5">
      <t>ゴウ</t>
    </rPh>
    <rPh sb="6" eb="8">
      <t>ベッシ</t>
    </rPh>
    <phoneticPr fontId="1"/>
  </si>
  <si>
    <t>とっとり住まいる支援事業建売住宅建設等計画書（登録申請時チェックシート）</t>
    <rPh sb="4" eb="5">
      <t>ス</t>
    </rPh>
    <rPh sb="8" eb="12">
      <t>シエンジギョウ</t>
    </rPh>
    <rPh sb="12" eb="14">
      <t>タテウリ</t>
    </rPh>
    <rPh sb="14" eb="16">
      <t>ジュウタク</t>
    </rPh>
    <rPh sb="16" eb="18">
      <t>ケンセツ</t>
    </rPh>
    <rPh sb="18" eb="19">
      <t>トウ</t>
    </rPh>
    <rPh sb="19" eb="22">
      <t>ケイカクショ</t>
    </rPh>
    <rPh sb="23" eb="25">
      <t>トウロク</t>
    </rPh>
    <rPh sb="25" eb="27">
      <t>シンセイ</t>
    </rPh>
    <rPh sb="27" eb="28">
      <t>ジ</t>
    </rPh>
    <phoneticPr fontId="1"/>
  </si>
  <si>
    <t>建売事業者名</t>
    <rPh sb="0" eb="2">
      <t>タテウリ</t>
    </rPh>
    <rPh sb="2" eb="4">
      <t>ジギョウ</t>
    </rPh>
    <rPh sb="4" eb="5">
      <t>シャ</t>
    </rPh>
    <rPh sb="5" eb="6">
      <t>メイ</t>
    </rPh>
    <phoneticPr fontId="1"/>
  </si>
  <si>
    <t>建売住宅の場合は購入者自らの居住の本拠として鳥取県内に新たに建設する住宅であること。</t>
    <rPh sb="0" eb="2">
      <t>タテウリ</t>
    </rPh>
    <rPh sb="2" eb="4">
      <t>ジュウタク</t>
    </rPh>
    <rPh sb="5" eb="7">
      <t>バアイ</t>
    </rPh>
    <rPh sb="8" eb="11">
      <t>コウニュウシャ</t>
    </rPh>
    <rPh sb="11" eb="12">
      <t>ミズカ</t>
    </rPh>
    <rPh sb="14" eb="16">
      <t>キョジュウ</t>
    </rPh>
    <rPh sb="17" eb="19">
      <t>ホンキョ</t>
    </rPh>
    <rPh sb="22" eb="25">
      <t>トットリケン</t>
    </rPh>
    <rPh sb="25" eb="26">
      <t>ナイ</t>
    </rPh>
    <rPh sb="27" eb="28">
      <t>アラ</t>
    </rPh>
    <rPh sb="30" eb="32">
      <t>ケンセツ</t>
    </rPh>
    <rPh sb="34" eb="36">
      <t>ジュウタク</t>
    </rPh>
    <phoneticPr fontId="1"/>
  </si>
  <si>
    <t>建売住宅の購入者が子育て世帯等であると想定して登録申請を行います。</t>
    <rPh sb="2" eb="4">
      <t>ジュウタク</t>
    </rPh>
    <rPh sb="5" eb="8">
      <t>コウニュウシャ</t>
    </rPh>
    <rPh sb="9" eb="11">
      <t>コソダ</t>
    </rPh>
    <rPh sb="12" eb="14">
      <t>セタイ</t>
    </rPh>
    <rPh sb="14" eb="15">
      <t>ナド</t>
    </rPh>
    <rPh sb="19" eb="21">
      <t>ソウテイ</t>
    </rPh>
    <rPh sb="23" eb="25">
      <t>トウロク</t>
    </rPh>
    <rPh sb="25" eb="27">
      <t>シンセイ</t>
    </rPh>
    <rPh sb="28" eb="29">
      <t>オコナ</t>
    </rPh>
    <phoneticPr fontId="1"/>
  </si>
  <si>
    <t>　とっとり住まいる支援事業補助金交付要綱第５条第１項に基づく補助の対象となる建売住宅の登録をしたいので、下記のとおり申請します。</t>
    <rPh sb="20" eb="21">
      <t>ダイ</t>
    </rPh>
    <rPh sb="22" eb="23">
      <t>ジョウ</t>
    </rPh>
    <rPh sb="23" eb="24">
      <t>ダイ</t>
    </rPh>
    <rPh sb="25" eb="26">
      <t>コウ</t>
    </rPh>
    <rPh sb="30" eb="32">
      <t>ホジョ</t>
    </rPh>
    <rPh sb="38" eb="40">
      <t>タテウリ</t>
    </rPh>
    <phoneticPr fontId="1"/>
  </si>
  <si>
    <t>ポイント数</t>
    <rPh sb="4" eb="5">
      <t>スウ</t>
    </rPh>
    <phoneticPr fontId="1"/>
  </si>
  <si>
    <t>m2</t>
    <phoneticPr fontId="1"/>
  </si>
  <si>
    <t>珪藻土及びじゅらくのこて塗り面積</t>
    <rPh sb="0" eb="3">
      <t>ケイソウド</t>
    </rPh>
    <rPh sb="3" eb="4">
      <t>オヨ</t>
    </rPh>
    <rPh sb="12" eb="13">
      <t>ヌ</t>
    </rPh>
    <rPh sb="14" eb="16">
      <t>メンセキ</t>
    </rPh>
    <phoneticPr fontId="1"/>
  </si>
  <si>
    <t>１ポイント</t>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</si>
  <si>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</si>
  <si>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</si>
  <si>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</si>
  <si>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都道府県名</t>
    <rPh sb="0" eb="4">
      <t>トドウフケン</t>
    </rPh>
    <rPh sb="4" eb="5">
      <t>メイ</t>
    </rPh>
    <phoneticPr fontId="1"/>
  </si>
  <si>
    <t>知事</t>
    <rPh sb="0" eb="2">
      <t>チジ</t>
    </rPh>
    <phoneticPr fontId="1"/>
  </si>
  <si>
    <t>登録番号</t>
    <rPh sb="0" eb="2">
      <t>トウロク</t>
    </rPh>
    <rPh sb="2" eb="4">
      <t>バンゴウ</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</si>
  <si>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</si>
  <si>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</si>
  <si>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とっとり住まいる支援事業補助対象住宅登録申請書（様式第１号）</t>
    <rPh sb="24" eb="26">
      <t>ヨウシキ</t>
    </rPh>
    <rPh sb="26" eb="27">
      <t>ダイ</t>
    </rPh>
    <rPh sb="28" eb="29">
      <t>ゴウ</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</si>
  <si>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</si>
  <si>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</si>
  <si>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</si>
  <si>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・県産規格材（含水率20%以下のJAS格付材）を1m3以上使用する場合、１m3につき１万円が交付されます。</t>
    <rPh sb="1" eb="3">
      <t>ケンサン</t>
    </rPh>
    <rPh sb="3" eb="5">
      <t>キカク</t>
    </rPh>
    <rPh sb="5" eb="6">
      <t>ザイ</t>
    </rPh>
    <rPh sb="7" eb="10">
      <t>ガンスイリツ</t>
    </rPh>
    <rPh sb="13" eb="15">
      <t>イカ</t>
    </rPh>
    <rPh sb="19" eb="21">
      <t>カクヅケ</t>
    </rPh>
    <rPh sb="21" eb="22">
      <t>ザイ</t>
    </rPh>
    <rPh sb="27" eb="29">
      <t>イジョウ</t>
    </rPh>
    <rPh sb="29" eb="31">
      <t>シヨウ</t>
    </rPh>
    <rPh sb="33" eb="35">
      <t>バアイ</t>
    </rPh>
    <rPh sb="43" eb="45">
      <t>マンエン</t>
    </rPh>
    <rPh sb="46" eb="48">
      <t>コウフ</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</si>
  <si>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</si>
  <si>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</si>
  <si>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r>
      <t>・</t>
    </r>
    <r>
      <rPr>
        <sz val="10"/>
        <color rgb="FFFF0000"/>
        <rFont val="ＭＳ Ｐ明朝"/>
        <family val="1"/>
        <charset val="128"/>
      </rPr>
      <t>含水率20%以下</t>
    </r>
    <r>
      <rPr>
        <sz val="10"/>
        <color theme="1"/>
        <rFont val="ＭＳ Ｐ明朝"/>
        <family val="1"/>
        <charset val="128"/>
      </rPr>
      <t>の県産内外装材又は県産木塀を１m2以上使用する場合、</t>
    </r>
    <r>
      <rPr>
        <sz val="10"/>
        <color rgb="FFFF0000"/>
        <rFont val="ＭＳ Ｐ明朝"/>
        <family val="1"/>
        <charset val="128"/>
      </rPr>
      <t>見付面積</t>
    </r>
    <r>
      <rPr>
        <sz val="10"/>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6" eb="17">
      <t>マタ</t>
    </rPh>
    <rPh sb="18" eb="20">
      <t>ケンサン</t>
    </rPh>
    <rPh sb="20" eb="21">
      <t>モク</t>
    </rPh>
    <rPh sb="21" eb="22">
      <t>ベイ</t>
    </rPh>
    <rPh sb="26" eb="28">
      <t>イジョウ</t>
    </rPh>
    <rPh sb="28" eb="30">
      <t>シヨウ</t>
    </rPh>
    <rPh sb="32" eb="34">
      <t>バアイ</t>
    </rPh>
    <rPh sb="35" eb="37">
      <t>ミツケ</t>
    </rPh>
    <rPh sb="37" eb="39">
      <t>メンセキ</t>
    </rPh>
    <rPh sb="46" eb="48">
      <t>センエン</t>
    </rPh>
    <rPh sb="49" eb="51">
      <t>コウフ</t>
    </rPh>
    <phoneticPr fontId="1"/>
  </si>
  <si>
    <r>
      <t>・住宅購入者が子育て世帯等及び三世代同居等世帯に該当するものとして算出しています。</t>
    </r>
    <r>
      <rPr>
        <sz val="10"/>
        <color rgb="FFFF0000"/>
        <rFont val="ＭＳ Ｐ明朝"/>
        <family val="1"/>
        <charset val="128"/>
      </rPr>
      <t>該当しない場合は当該補助金額が減額されます。</t>
    </r>
    <rPh sb="1" eb="3">
      <t>ジュウタク</t>
    </rPh>
    <rPh sb="3" eb="6">
      <t>コウニュウシャ</t>
    </rPh>
    <rPh sb="7" eb="9">
      <t>コソダ</t>
    </rPh>
    <rPh sb="10" eb="12">
      <t>セタイ</t>
    </rPh>
    <rPh sb="12" eb="13">
      <t>ナド</t>
    </rPh>
    <rPh sb="13" eb="14">
      <t>オヨ</t>
    </rPh>
    <rPh sb="15" eb="16">
      <t>サン</t>
    </rPh>
    <rPh sb="16" eb="18">
      <t>セダイ</t>
    </rPh>
    <rPh sb="18" eb="21">
      <t>ドウキョナド</t>
    </rPh>
    <rPh sb="21" eb="23">
      <t>セタイ</t>
    </rPh>
    <rPh sb="24" eb="26">
      <t>ガイトウ</t>
    </rPh>
    <rPh sb="33" eb="35">
      <t>サンシュツ</t>
    </rPh>
    <rPh sb="41" eb="43">
      <t>ガイトウ</t>
    </rPh>
    <rPh sb="46" eb="48">
      <t>バアイ</t>
    </rPh>
    <rPh sb="49" eb="51">
      <t>トウガイ</t>
    </rPh>
    <rPh sb="51" eb="54">
      <t>ホジョキン</t>
    </rPh>
    <rPh sb="54" eb="55">
      <t>ガク</t>
    </rPh>
    <rPh sb="56" eb="58">
      <t>ゲンガク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</si>
  <si>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</si>
  <si>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</si>
  <si>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</si>
  <si>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</si>
  <si>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４ポイント</t>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</si>
  <si>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</si>
  <si>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r>
      <rPr>
        <sz val="11"/>
        <color rgb="FFFF0000"/>
        <rFont val="ＭＳ Ｐ明朝"/>
        <family val="1"/>
        <charset val="128"/>
      </rPr>
      <t>県産材を使用</t>
    </r>
    <r>
      <rPr>
        <sz val="11"/>
        <color theme="1"/>
        <rFont val="ＭＳ Ｐ明朝"/>
        <family val="1"/>
        <charset val="128"/>
      </rPr>
      <t>し、外壁を下見板張りで40m2以上施工</t>
    </r>
    <rPh sb="11" eb="14">
      <t>シタミイタ</t>
    </rPh>
    <rPh sb="14" eb="15">
      <t>バ</t>
    </rPh>
    <phoneticPr fontId="1"/>
  </si>
  <si>
    <t>２ポイント</t>
    <phoneticPr fontId="1"/>
  </si>
  <si>
    <t>m2</t>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</si>
  <si>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</si>
  <si>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１～２ポイント</t>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</si>
  <si>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</si>
  <si>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</si>
  <si>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</si>
  <si>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</si>
  <si>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県内に本拠地を置く畳業者が製作した畳（置き畳を除く。）を６畳以上使用すること。</t>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</si>
  <si>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</si>
  <si>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１～２ポイント</t>
    <phoneticPr fontId="1"/>
  </si>
  <si>
    <t>小屋組又は床組みの県産材構造現し見上げ面積</t>
    <phoneticPr fontId="1"/>
  </si>
  <si>
    <t>とっとり住まいる支援事業建売住宅建設等計画書（様式第２号）</t>
    <rPh sb="23" eb="25">
      <t>ヨウシキ</t>
    </rPh>
    <rPh sb="25" eb="26">
      <t>ダイ</t>
    </rPh>
    <rPh sb="27" eb="28">
      <t>ゴウ</t>
    </rPh>
    <phoneticPr fontId="1"/>
  </si>
  <si>
    <t>・とっとり住まいる支援事業建売住宅建設等計画書
　（様式第２号）</t>
    <rPh sb="13" eb="15">
      <t>タテウリ</t>
    </rPh>
    <rPh sb="17" eb="19">
      <t>ケンセツ</t>
    </rPh>
    <rPh sb="19" eb="20">
      <t>ナド</t>
    </rPh>
    <phoneticPr fontId="1"/>
  </si>
  <si>
    <t>外壁の場合はモルタル塗、漆喰塗、その他のこて塗仕上げ</t>
    <phoneticPr fontId="1"/>
  </si>
  <si>
    <t>１～２ポイント</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</si>
  <si>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</si>
  <si>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</si>
  <si>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t>＜実績報告時の提出書類＞こて塗りで施工中の写真（建築主名記載の工事看板入り）</t>
    <rPh sb="14" eb="15">
      <t>ヌ</t>
    </rPh>
    <rPh sb="17" eb="20">
      <t>セコウチュウ</t>
    </rPh>
    <rPh sb="21" eb="23">
      <t>シャシン</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</si>
  <si>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</si>
  <si>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t>⑦構造材現し</t>
    <rPh sb="1" eb="4">
      <t>コウゾウザイ</t>
    </rPh>
    <rPh sb="4" eb="5">
      <t>アラワ</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</si>
  <si>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</si>
  <si>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　私は、とっとり住まいる支援事業補助金交付要綱を熟読し、登録申請内容について下記のとおり確認しました。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トウロク</t>
    </rPh>
    <rPh sb="30" eb="32">
      <t>シンセイ</t>
    </rPh>
    <rPh sb="32" eb="34">
      <t>ナイヨウ</t>
    </rPh>
    <phoneticPr fontId="1"/>
  </si>
  <si>
    <t>　私は、とっとり住まいる支援事業補助金交付要綱を熟読し、登録申請内容について上記のとおり確認しました。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トウロク</t>
    </rPh>
    <rPh sb="30" eb="32">
      <t>シンセイ</t>
    </rPh>
    <rPh sb="32" eb="34">
      <t>ナイヨウ</t>
    </rPh>
    <rPh sb="38" eb="39">
      <t>ウエ</t>
    </rPh>
    <phoneticPr fontId="1"/>
  </si>
  <si>
    <t>要綱を熟読し、補助対象要件を確認した。</t>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</si>
  <si>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</si>
  <si>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</si>
  <si>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</si>
  <si>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工事監理者氏名</t>
  </si>
  <si>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</si>
  <si>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</si>
  <si>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在来軸組工法</t>
  </si>
  <si>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</si>
  <si>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</si>
  <si>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</si>
  <si>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</si>
  <si>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地域型グリーン化住宅事業の補助対象経費に含まない</t>
    <rPh sb="13" eb="15">
      <t>ホジョ</t>
    </rPh>
    <rPh sb="15" eb="17">
      <t>タイショウ</t>
    </rPh>
    <rPh sb="17" eb="19">
      <t>ケイヒ</t>
    </rPh>
    <rPh sb="20" eb="21">
      <t>フク</t>
    </rPh>
    <phoneticPr fontId="1"/>
  </si>
  <si>
    <t>その他</t>
    <rPh sb="2" eb="3">
      <t>タ</t>
    </rPh>
    <phoneticPr fontId="1"/>
  </si>
  <si>
    <t>・</t>
    <phoneticPr fontId="1"/>
  </si>
  <si>
    <t>・</t>
    <phoneticPr fontId="1"/>
  </si>
  <si>
    <t>地域型グリーン化住宅事業の補助対象経費に含む</t>
    <rPh sb="13" eb="15">
      <t>ホジョ</t>
    </rPh>
    <rPh sb="15" eb="17">
      <t>タイショウ</t>
    </rPh>
    <rPh sb="17" eb="19">
      <t>ケイヒ</t>
    </rPh>
    <rPh sb="20" eb="21">
      <t>フク</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</si>
  <si>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</si>
  <si>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建売住宅の購入者が三世帯同居等世帯であると想定して登録申請を行います。</t>
    <rPh sb="2" eb="4">
      <t>ジュウタク</t>
    </rPh>
    <rPh sb="5" eb="8">
      <t>コウニュウシャ</t>
    </rPh>
    <rPh sb="9" eb="10">
      <t>サン</t>
    </rPh>
    <rPh sb="10" eb="12">
      <t>セタイ</t>
    </rPh>
    <rPh sb="12" eb="14">
      <t>ドウキョ</t>
    </rPh>
    <rPh sb="14" eb="15">
      <t>ナド</t>
    </rPh>
    <rPh sb="15" eb="17">
      <t>セタイ</t>
    </rPh>
    <rPh sb="21" eb="23">
      <t>ソウテイ</t>
    </rPh>
    <rPh sb="25" eb="27">
      <t>トウロク</t>
    </rPh>
    <rPh sb="27" eb="29">
      <t>シンセイ</t>
    </rPh>
    <rPh sb="30" eb="31">
      <t>オコナ</t>
    </rPh>
    <phoneticPr fontId="1"/>
  </si>
  <si>
    <r>
      <t>・補助対象住宅に転居後の世帯全員の住民票
　</t>
    </r>
    <r>
      <rPr>
        <sz val="9"/>
        <color rgb="FFFF0000"/>
        <rFont val="ＭＳ Ｐ明朝"/>
        <family val="1"/>
        <charset val="128"/>
      </rPr>
      <t>（続柄及び転居前の住所が記載されたもの）</t>
    </r>
    <rPh sb="1" eb="3">
      <t>ホジョ</t>
    </rPh>
    <rPh sb="3" eb="5">
      <t>タイショウ</t>
    </rPh>
    <rPh sb="5" eb="7">
      <t>ジュウタク</t>
    </rPh>
    <rPh sb="8" eb="11">
      <t>テンキョゴ</t>
    </rPh>
    <rPh sb="12" eb="14">
      <t>セタイ</t>
    </rPh>
    <rPh sb="14" eb="16">
      <t>ゼンイン</t>
    </rPh>
    <rPh sb="17" eb="20">
      <t>ジュウミンヒョウ</t>
    </rPh>
    <rPh sb="23" eb="25">
      <t>ツヅキガラ</t>
    </rPh>
    <rPh sb="25" eb="26">
      <t>オヨ</t>
    </rPh>
    <rPh sb="27" eb="30">
      <t>テンキョマエ</t>
    </rPh>
    <rPh sb="31" eb="33">
      <t>ジュウショ</t>
    </rPh>
    <rPh sb="34" eb="36">
      <t>キサイ</t>
    </rPh>
    <phoneticPr fontId="1"/>
  </si>
  <si>
    <t>②交付申請の時点では、直系尊属と同居ではないこと。</t>
    <rPh sb="1" eb="5">
      <t>コウフシンセイ</t>
    </rPh>
    <rPh sb="6" eb="8">
      <t>ジテン</t>
    </rPh>
    <rPh sb="11" eb="13">
      <t>チョッケイ</t>
    </rPh>
    <rPh sb="13" eb="15">
      <t>ソンゾク</t>
    </rPh>
    <rPh sb="16" eb="18">
      <t>ドウキョ</t>
    </rPh>
    <phoneticPr fontId="1"/>
  </si>
  <si>
    <t>③交付申請の時点では、直系尊属と近居ではないこと。</t>
    <rPh sb="1" eb="3">
      <t>コウフ</t>
    </rPh>
    <rPh sb="3" eb="5">
      <t>シンセイ</t>
    </rPh>
    <rPh sb="6" eb="8">
      <t>ジテン</t>
    </rPh>
    <rPh sb="11" eb="13">
      <t>チョッケイ</t>
    </rPh>
    <rPh sb="13" eb="15">
      <t>ソンゾク</t>
    </rPh>
    <rPh sb="16" eb="18">
      <t>キンキョ</t>
    </rPh>
    <phoneticPr fontId="1"/>
  </si>
  <si>
    <t>④新築することで直系尊属の世帯と新たに近居すること。</t>
    <rPh sb="1" eb="3">
      <t>シンチク</t>
    </rPh>
    <rPh sb="8" eb="10">
      <t>チョッケイ</t>
    </rPh>
    <rPh sb="10" eb="12">
      <t>ソンゾク</t>
    </rPh>
    <rPh sb="13" eb="15">
      <t>セタイ</t>
    </rPh>
    <rPh sb="16" eb="17">
      <t>アラ</t>
    </rPh>
    <phoneticPr fontId="1"/>
  </si>
  <si>
    <t>⑤新築することで直系尊属の世帯と新たに同居すること。</t>
    <rPh sb="1" eb="3">
      <t>シンチク</t>
    </rPh>
    <rPh sb="8" eb="10">
      <t>チョッケイ</t>
    </rPh>
    <rPh sb="10" eb="12">
      <t>ソンゾク</t>
    </rPh>
    <rPh sb="13" eb="15">
      <t>セタイ</t>
    </rPh>
    <rPh sb="16" eb="17">
      <t>アラ</t>
    </rPh>
    <phoneticPr fontId="1"/>
  </si>
  <si>
    <t>＜実績報告時の提出書類＞瓦の留め付け状況がわかる写真（建築主名記載の工事看板入り）及び棟に使用された補強金物及び屋根下地への緊結状況がわかる写真（建築主名記載の工事看板入り）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シタ</t>
    </rPh>
    <rPh sb="59" eb="60">
      <t>チ</t>
    </rPh>
    <rPh sb="62" eb="64">
      <t>キンケツ</t>
    </rPh>
    <rPh sb="64" eb="66">
      <t>ジョウキョウ</t>
    </rPh>
    <rPh sb="70" eb="72">
      <t>シャシン</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</si>
  <si>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</si>
  <si>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② 婚姻後10年以内の夫婦を含む世帯</t>
    <rPh sb="2" eb="4">
      <t>コンイン</t>
    </rPh>
    <rPh sb="4" eb="5">
      <t>ゴ</t>
    </rPh>
    <rPh sb="7" eb="8">
      <t>ネン</t>
    </rPh>
    <rPh sb="8" eb="10">
      <t>イナイ</t>
    </rPh>
    <rPh sb="11" eb="13">
      <t>フウフ</t>
    </rPh>
    <rPh sb="14" eb="15">
      <t>フク</t>
    </rPh>
    <rPh sb="16" eb="18">
      <t>セタイ</t>
    </rPh>
    <phoneticPr fontId="1"/>
  </si>
  <si>
    <t>・申請者の戸籍抄本又は戸籍謄本</t>
    <rPh sb="1" eb="4">
      <t>シンセイシャ</t>
    </rPh>
    <rPh sb="5" eb="7">
      <t>コセキ</t>
    </rPh>
    <rPh sb="7" eb="9">
      <t>ショウホン</t>
    </rPh>
    <rPh sb="9" eb="10">
      <t>マタ</t>
    </rPh>
    <rPh sb="11" eb="13">
      <t>コセキ</t>
    </rPh>
    <rPh sb="13" eb="15">
      <t>トウホン</t>
    </rPh>
    <phoneticPr fontId="1"/>
  </si>
  <si>
    <t>①申請日時点で子育て世帯等であること。</t>
    <rPh sb="1" eb="3">
      <t>シンセイ</t>
    </rPh>
    <rPh sb="3" eb="4">
      <t>ビ</t>
    </rPh>
    <rPh sb="4" eb="6">
      <t>ジテン</t>
    </rPh>
    <rPh sb="7" eb="9">
      <t>コソダ</t>
    </rPh>
    <rPh sb="10" eb="12">
      <t>セタイ</t>
    </rPh>
    <rPh sb="12" eb="13">
      <t>トウ</t>
    </rPh>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</si>
  <si>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</si>
  <si>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令和　年　月　日</t>
    <rPh sb="0" eb="2">
      <t>レイワ</t>
    </rPh>
    <rPh sb="3" eb="4">
      <t>ネン</t>
    </rPh>
    <rPh sb="5" eb="6">
      <t>ガツ</t>
    </rPh>
    <rPh sb="7" eb="8">
      <t>ニチ</t>
    </rPh>
    <phoneticPr fontId="1"/>
  </si>
  <si>
    <t>建売住宅の補助金想定額は</t>
    <phoneticPr fontId="1"/>
  </si>
  <si>
    <t>国補助事業『こどもみらい住宅支援事業』の補助利用者である</t>
    <rPh sb="0" eb="5">
      <t>クニホジョジギョウ</t>
    </rPh>
    <rPh sb="20" eb="22">
      <t>ホジョ</t>
    </rPh>
    <rPh sb="22" eb="24">
      <t>リヨウ</t>
    </rPh>
    <rPh sb="24" eb="25">
      <t>シャ</t>
    </rPh>
    <phoneticPr fontId="1"/>
  </si>
  <si>
    <t>※国事業『こどもみらい住宅支援事業』補助利用者にあっては補助額は０円となります。</t>
    <phoneticPr fontId="1"/>
  </si>
  <si>
    <t>補助対象を同一とする県費を財源とする他の補助事業を利用していないこと。</t>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</si>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</sst>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s>
  <fonts count="2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10"/>
      <name val="ＭＳ Ｐ明朝"/>
      <family val="1"/>
      <charset val="128"/>
    </font>
    <font>
      <sz val="12"/>
      <color theme="1"/>
      <name val="ＭＳ Ｐ明朝"/>
      <family val="1"/>
      <charset val="128"/>
    </font>
    <font>
      <sz val="10.5"/>
      <color theme="1"/>
      <name val="ＭＳ 明朝"/>
      <family val="1"/>
      <charset val="128"/>
    </font>
    <font>
      <sz val="11"/>
      <color theme="1"/>
      <name val="ＭＳ 明朝"/>
      <family val="1"/>
      <charset val="128"/>
    </font>
    <font>
      <sz val="11"/>
      <color rgb="FFFF0000"/>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9"/>
      <color rgb="FF0066FF"/>
      <name val="ＭＳ 明朝"/>
      <family val="1"/>
      <charset val="128"/>
    </font>
    <font>
      <sz val="9"/>
      <color rgb="FFFF0000"/>
      <name val="ＭＳ 明朝"/>
      <family val="1"/>
      <charset val="128"/>
    </font>
    <font>
      <u/>
      <sz val="10"/>
      <color rgb="FF0066FF"/>
      <name val="ＭＳ 明朝"/>
      <family val="1"/>
      <charset val="128"/>
    </font>
    <font>
      <sz val="11"/>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s>
  <cellStyleXfs count="1">
    <xf numFmtId="0" fontId="0" fillId="0" borderId="0">
      <alignment vertical="center"/>
    </xf>
  </cellStyleXfs>
  <cellXfs count="343">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2" borderId="0" xfId="0" applyFont="1" applyFill="1">
      <alignment vertical="center"/>
    </xf>
    <xf numFmtId="0" fontId="6" fillId="2"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2"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2" borderId="0" xfId="0" applyFont="1" applyFill="1" applyAlignment="1">
      <alignment horizontal="right" vertical="center"/>
    </xf>
    <xf numFmtId="0" fontId="3" fillId="2"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vertical="center"/>
    </xf>
    <xf numFmtId="0" fontId="4" fillId="0" borderId="0" xfId="0" applyFont="1" applyFill="1" applyBorder="1">
      <alignment vertical="center"/>
    </xf>
    <xf numFmtId="0" fontId="7" fillId="0" borderId="0" xfId="0" applyFont="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vertical="center" wrapText="1"/>
    </xf>
    <xf numFmtId="0" fontId="11" fillId="0" borderId="0" xfId="0" applyFont="1" applyBorder="1" applyAlignment="1">
      <alignment vertical="center"/>
    </xf>
    <xf numFmtId="0" fontId="18"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18" fillId="0" borderId="6" xfId="0" applyFont="1" applyBorder="1" applyAlignment="1">
      <alignment vertical="center"/>
    </xf>
    <xf numFmtId="0" fontId="18" fillId="0" borderId="5" xfId="0" applyFont="1" applyBorder="1">
      <alignment vertical="center"/>
    </xf>
    <xf numFmtId="0" fontId="18" fillId="0" borderId="8" xfId="0" applyFont="1" applyBorder="1" applyAlignment="1">
      <alignment vertical="center"/>
    </xf>
    <xf numFmtId="0" fontId="18" fillId="0" borderId="0" xfId="0" applyFont="1" applyBorder="1">
      <alignment vertical="center"/>
    </xf>
    <xf numFmtId="0" fontId="18" fillId="0" borderId="8" xfId="0" applyFont="1" applyBorder="1">
      <alignment vertical="center"/>
    </xf>
    <xf numFmtId="0" fontId="18" fillId="0" borderId="9" xfId="0" applyFont="1" applyBorder="1" applyAlignment="1">
      <alignment vertical="center"/>
    </xf>
    <xf numFmtId="0" fontId="18" fillId="0" borderId="10" xfId="0" applyFont="1" applyBorder="1">
      <alignment vertical="center"/>
    </xf>
    <xf numFmtId="0" fontId="21" fillId="0" borderId="0" xfId="0" applyFont="1" applyBorder="1" applyAlignment="1"/>
    <xf numFmtId="0" fontId="21"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lignment vertical="center"/>
    </xf>
    <xf numFmtId="0" fontId="21" fillId="0" borderId="0" xfId="0" applyFont="1" applyBorder="1">
      <alignment vertical="center"/>
    </xf>
    <xf numFmtId="0" fontId="21" fillId="0" borderId="0" xfId="0" applyFont="1" applyBorder="1" applyAlignment="1">
      <alignment vertical="center"/>
    </xf>
    <xf numFmtId="0" fontId="24" fillId="0" borderId="0" xfId="0" applyFont="1" applyBorder="1" applyAlignment="1">
      <alignment vertical="center"/>
    </xf>
    <xf numFmtId="0" fontId="21" fillId="0" borderId="6" xfId="0" applyFont="1" applyBorder="1" applyAlignment="1">
      <alignment horizontal="center" vertical="center"/>
    </xf>
    <xf numFmtId="0" fontId="24" fillId="3" borderId="12" xfId="0" applyFont="1" applyFill="1" applyBorder="1">
      <alignment vertical="center"/>
    </xf>
    <xf numFmtId="0" fontId="18" fillId="0" borderId="0" xfId="0" applyFont="1">
      <alignment vertical="center"/>
    </xf>
    <xf numFmtId="0" fontId="18" fillId="0" borderId="0" xfId="0" applyNumberFormat="1" applyFont="1" applyAlignment="1">
      <alignment vertical="center"/>
    </xf>
    <xf numFmtId="0" fontId="18" fillId="0" borderId="1" xfId="0" applyFont="1" applyBorder="1">
      <alignment vertical="center"/>
    </xf>
    <xf numFmtId="0" fontId="18" fillId="0" borderId="2" xfId="0" applyFont="1" applyBorder="1">
      <alignment vertical="center"/>
    </xf>
    <xf numFmtId="0" fontId="18" fillId="0" borderId="3" xfId="0" applyFont="1" applyBorder="1">
      <alignment vertical="center"/>
    </xf>
    <xf numFmtId="176" fontId="18" fillId="0" borderId="1" xfId="0" applyNumberFormat="1" applyFont="1" applyBorder="1" applyAlignment="1">
      <alignment vertical="center"/>
    </xf>
    <xf numFmtId="176" fontId="18" fillId="0" borderId="2" xfId="0" applyNumberFormat="1" applyFont="1" applyBorder="1" applyAlignment="1">
      <alignment vertical="center"/>
    </xf>
    <xf numFmtId="176" fontId="18" fillId="0" borderId="2" xfId="0" applyNumberFormat="1" applyFont="1" applyBorder="1" applyAlignment="1">
      <alignment horizontal="right" vertical="center"/>
    </xf>
    <xf numFmtId="176" fontId="18" fillId="0" borderId="3" xfId="0" applyNumberFormat="1" applyFont="1" applyBorder="1" applyAlignment="1">
      <alignment vertical="center"/>
    </xf>
    <xf numFmtId="176" fontId="18" fillId="0" borderId="9" xfId="0" applyNumberFormat="1" applyFont="1" applyBorder="1" applyAlignment="1">
      <alignment vertical="center"/>
    </xf>
    <xf numFmtId="176" fontId="18" fillId="0" borderId="10" xfId="0" applyNumberFormat="1" applyFont="1" applyBorder="1" applyAlignment="1">
      <alignment vertical="center"/>
    </xf>
    <xf numFmtId="176" fontId="18" fillId="0" borderId="10" xfId="0" applyNumberFormat="1" applyFont="1" applyBorder="1" applyAlignment="1">
      <alignment horizontal="right" vertical="center"/>
    </xf>
    <xf numFmtId="176" fontId="18" fillId="0" borderId="11" xfId="0" applyNumberFormat="1" applyFont="1" applyBorder="1" applyAlignment="1">
      <alignment vertical="center"/>
    </xf>
    <xf numFmtId="0" fontId="18" fillId="0" borderId="6" xfId="0" applyFont="1" applyBorder="1">
      <alignment vertical="center"/>
    </xf>
    <xf numFmtId="0" fontId="18" fillId="0" borderId="7" xfId="0" applyFont="1" applyBorder="1">
      <alignment vertical="center"/>
    </xf>
    <xf numFmtId="0" fontId="18" fillId="0" borderId="4" xfId="0" applyFont="1" applyBorder="1">
      <alignment vertical="center"/>
    </xf>
    <xf numFmtId="0" fontId="18" fillId="0" borderId="9" xfId="0" applyFont="1" applyBorder="1">
      <alignment vertical="center"/>
    </xf>
    <xf numFmtId="0" fontId="18" fillId="0" borderId="11" xfId="0" applyFont="1" applyBorder="1">
      <alignment vertical="center"/>
    </xf>
    <xf numFmtId="0" fontId="18" fillId="0" borderId="0" xfId="0" applyFont="1" applyAlignment="1">
      <alignment vertical="center"/>
    </xf>
    <xf numFmtId="0" fontId="25" fillId="0" borderId="0" xfId="0" applyFont="1">
      <alignment vertical="center"/>
    </xf>
    <xf numFmtId="0" fontId="15" fillId="0" borderId="0" xfId="0" applyFont="1" applyAlignment="1">
      <alignment vertical="top"/>
    </xf>
    <xf numFmtId="0" fontId="4" fillId="0" borderId="0" xfId="0" applyFont="1" applyBorder="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left" vertical="center" wrapText="1"/>
    </xf>
    <xf numFmtId="0" fontId="27" fillId="0" borderId="0" xfId="0" applyFont="1">
      <alignment vertical="center"/>
    </xf>
    <xf numFmtId="0" fontId="21"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4" fillId="0" borderId="4" xfId="0" applyFont="1" applyBorder="1" applyAlignment="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protection locked="0"/>
    </xf>
    <xf numFmtId="0" fontId="12" fillId="4" borderId="12" xfId="0" applyFont="1" applyFill="1" applyBorder="1" applyAlignment="1" applyProtection="1">
      <alignment vertical="center" wrapText="1"/>
    </xf>
    <xf numFmtId="0" fontId="4" fillId="4" borderId="12" xfId="0" applyFont="1" applyFill="1" applyBorder="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4" fillId="0" borderId="0" xfId="0" applyFont="1" applyFill="1" applyProtection="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0" xfId="0" applyFont="1" applyFill="1">
      <alignment vertical="center"/>
    </xf>
    <xf numFmtId="0" fontId="4" fillId="0" borderId="0" xfId="0" applyFont="1" applyBorder="1" applyAlignment="1">
      <alignment horizontal="center" vertical="center"/>
    </xf>
    <xf numFmtId="0" fontId="9" fillId="0" borderId="0" xfId="0" applyFont="1" applyFill="1">
      <alignment vertical="center"/>
    </xf>
    <xf numFmtId="1" fontId="4" fillId="2" borderId="0" xfId="0" applyNumberFormat="1" applyFont="1" applyFill="1">
      <alignment vertical="center"/>
    </xf>
    <xf numFmtId="49" fontId="4" fillId="0" borderId="0" xfId="0" applyNumberFormat="1" applyFont="1">
      <alignment vertical="center"/>
    </xf>
    <xf numFmtId="0" fontId="4" fillId="0" borderId="0" xfId="0" applyFont="1" applyFill="1" applyBorder="1" applyAlignment="1" applyProtection="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0" xfId="0" applyFont="1" applyFill="1" applyBorder="1" applyAlignment="1">
      <alignment horizont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79" fontId="4" fillId="0" borderId="2" xfId="0" applyNumberFormat="1" applyFont="1" applyFill="1" applyBorder="1" applyAlignment="1" applyProtection="1">
      <alignment horizontal="right" vertical="center"/>
      <protection locked="0"/>
    </xf>
    <xf numFmtId="177" fontId="4" fillId="0" borderId="2"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Alignment="1">
      <alignment horizontal="left" vertical="center" wrapText="1"/>
    </xf>
    <xf numFmtId="0" fontId="4" fillId="0" borderId="1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183" fontId="4" fillId="4" borderId="6" xfId="0" applyNumberFormat="1"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13" fillId="0" borderId="0" xfId="0" applyFont="1" applyAlignment="1">
      <alignment horizontal="left" vertical="center" wrapTex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13" fillId="0" borderId="0" xfId="0" applyFont="1" applyAlignment="1">
      <alignment horizontal="left" vertical="center"/>
    </xf>
    <xf numFmtId="0" fontId="4" fillId="0" borderId="1" xfId="0" applyFont="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0" xfId="0" applyFont="1" applyAlignment="1">
      <alignment horizontal="left" vertical="center" wrapText="1"/>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0" borderId="6"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4" borderId="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15" fillId="0" borderId="0" xfId="0" applyFont="1" applyAlignment="1">
      <alignment horizontal="left" vertical="top" wrapText="1"/>
    </xf>
    <xf numFmtId="1" fontId="4" fillId="4" borderId="1" xfId="0" applyNumberFormat="1" applyFont="1" applyFill="1" applyBorder="1" applyAlignment="1" applyProtection="1">
      <alignment horizontal="center" vertical="center"/>
    </xf>
    <xf numFmtId="1" fontId="4" fillId="4" borderId="2" xfId="0" applyNumberFormat="1" applyFont="1" applyFill="1" applyBorder="1" applyAlignment="1" applyProtection="1">
      <alignment horizontal="center" vertical="center"/>
    </xf>
    <xf numFmtId="0" fontId="3"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0" xfId="0" applyFont="1" applyAlignment="1">
      <alignment horizontal="left" vertical="center" wrapText="1"/>
    </xf>
    <xf numFmtId="181" fontId="4" fillId="0" borderId="8" xfId="0" applyNumberFormat="1" applyFont="1" applyBorder="1" applyAlignment="1" applyProtection="1">
      <alignment horizontal="right" vertical="center"/>
      <protection locked="0"/>
    </xf>
    <xf numFmtId="181" fontId="4" fillId="0" borderId="0"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0" fontId="13" fillId="0" borderId="0" xfId="0" applyFont="1" applyAlignment="1">
      <alignment horizontal="left" vertical="center"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3" fillId="0" borderId="0" xfId="0" applyFont="1" applyAlignment="1">
      <alignment horizontal="left" vertical="top" wrapText="1"/>
    </xf>
    <xf numFmtId="180" fontId="4" fillId="4" borderId="1" xfId="0" applyNumberFormat="1" applyFont="1" applyFill="1" applyBorder="1" applyAlignment="1" applyProtection="1">
      <alignment horizontal="center" vertical="center"/>
    </xf>
    <xf numFmtId="180" fontId="4" fillId="4" borderId="2" xfId="0" applyNumberFormat="1" applyFont="1" applyFill="1" applyBorder="1" applyAlignment="1" applyProtection="1">
      <alignment horizontal="center" vertical="center"/>
    </xf>
    <xf numFmtId="0" fontId="4" fillId="0" borderId="12" xfId="0" applyFont="1" applyBorder="1" applyAlignment="1">
      <alignment horizontal="center" vertical="center" shrinkToFit="1"/>
    </xf>
    <xf numFmtId="0" fontId="17" fillId="0" borderId="0" xfId="0" applyFont="1" applyAlignment="1">
      <alignment horizontal="center" vertical="center"/>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12" xfId="0" applyFont="1" applyBorder="1" applyAlignment="1" applyProtection="1">
      <alignment horizontal="left" vertical="center"/>
      <protection locked="0"/>
    </xf>
    <xf numFmtId="0" fontId="4" fillId="0" borderId="1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179"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4" fillId="0" borderId="5"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8" xfId="0" applyFont="1" applyBorder="1" applyAlignment="1">
      <alignment horizontal="left" vertical="center" wrapText="1"/>
    </xf>
    <xf numFmtId="178" fontId="4" fillId="0" borderId="1" xfId="0" applyNumberFormat="1" applyFont="1" applyBorder="1" applyAlignment="1" applyProtection="1">
      <alignment horizontal="center" vertical="center"/>
      <protection locked="0"/>
    </xf>
    <xf numFmtId="178" fontId="4" fillId="0" borderId="2" xfId="0" applyNumberFormat="1"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8" fontId="4" fillId="0" borderId="25"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179" fontId="4" fillId="0" borderId="5" xfId="0" applyNumberFormat="1" applyFont="1" applyBorder="1" applyAlignment="1" applyProtection="1">
      <alignment horizontal="right" vertical="center"/>
      <protection locked="0"/>
    </xf>
    <xf numFmtId="0" fontId="8" fillId="0" borderId="0" xfId="0" applyFont="1" applyAlignment="1">
      <alignment horizontal="left" vertical="center" wrapText="1"/>
    </xf>
    <xf numFmtId="177" fontId="4" fillId="0" borderId="5" xfId="0" applyNumberFormat="1" applyFont="1" applyBorder="1" applyAlignment="1" applyProtection="1">
      <alignment horizontal="center" vertical="center"/>
      <protection locked="0"/>
    </xf>
    <xf numFmtId="179" fontId="4" fillId="0" borderId="0" xfId="0" applyNumberFormat="1" applyFont="1" applyBorder="1" applyAlignment="1">
      <alignment horizontal="right" vertical="center"/>
    </xf>
    <xf numFmtId="0" fontId="6" fillId="0" borderId="0" xfId="0" applyFont="1" applyAlignment="1">
      <alignment horizontal="left" vertical="center" wrapText="1"/>
    </xf>
    <xf numFmtId="177" fontId="4" fillId="0" borderId="0"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Alignment="1">
      <alignment horizontal="center" vertical="center"/>
    </xf>
    <xf numFmtId="0" fontId="9" fillId="0" borderId="0" xfId="0" applyFont="1" applyBorder="1" applyAlignment="1" applyProtection="1">
      <alignment horizontal="left" vertical="center" wrapText="1"/>
    </xf>
    <xf numFmtId="183" fontId="4" fillId="4" borderId="1" xfId="0" applyNumberFormat="1" applyFont="1" applyFill="1" applyBorder="1" applyAlignment="1" applyProtection="1">
      <alignment horizontal="center" vertical="center"/>
    </xf>
    <xf numFmtId="183" fontId="4" fillId="4" borderId="2" xfId="0" applyNumberFormat="1" applyFont="1" applyFill="1" applyBorder="1" applyAlignment="1" applyProtection="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xf>
    <xf numFmtId="0" fontId="18" fillId="0" borderId="0" xfId="0" applyNumberFormat="1" applyFont="1" applyAlignment="1">
      <alignment horizontal="left" vertical="center"/>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NumberFormat="1" applyFont="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49" fontId="21" fillId="0" borderId="2" xfId="0" applyNumberFormat="1" applyFont="1" applyFill="1" applyBorder="1" applyAlignment="1">
      <alignment horizontal="center" vertical="center"/>
    </xf>
    <xf numFmtId="49" fontId="21" fillId="0" borderId="3" xfId="0" applyNumberFormat="1"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5" xfId="0" applyFont="1" applyFill="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176" fontId="18" fillId="0" borderId="2" xfId="0" applyNumberFormat="1" applyFont="1" applyBorder="1" applyAlignment="1">
      <alignment horizontal="distributed" vertical="center"/>
    </xf>
    <xf numFmtId="49" fontId="28" fillId="0" borderId="0" xfId="0" applyNumberFormat="1" applyFont="1" applyAlignment="1" applyProtection="1">
      <alignment horizontal="right" vertical="center"/>
      <protection locked="0"/>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12" fillId="0" borderId="0" xfId="0" applyFont="1">
      <alignment vertical="center"/>
    </xf>
  </cellXfs>
  <cellStyles count="1">
    <cellStyle name="標準" xfId="0" builtinId="0"/>
  </cellStyles>
  <dxfs count="7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37"/>
  <sheetViews>
    <sheetView showGridLines="0" tabSelected="1" view="pageBreakPreview" topLeftCell="A52" zoomScaleNormal="100" zoomScaleSheetLayoutView="100" workbookViewId="0">
      <selection activeCell="B51" sqref="B51"/>
    </sheetView>
  </sheetViews>
  <sheetFormatPr defaultColWidth="3.08984375" defaultRowHeight="13" x14ac:dyDescent="0.2"/>
  <cols>
    <col min="1" max="1" width="4.26953125" style="1" customWidth="1"/>
    <col min="2" max="2" width="3.6328125" style="1" customWidth="1"/>
    <col min="3"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4" width="3.08984375" style="1"/>
    <col min="25" max="25" width="3.08984375" style="1" customWidth="1"/>
    <col min="26" max="26" width="3.08984375" style="1"/>
    <col min="27" max="27" width="3.7265625" style="3" customWidth="1"/>
    <col min="28" max="28" width="7.7265625" style="4" customWidth="1"/>
    <col min="29"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162</v>
      </c>
      <c r="K1" s="2"/>
      <c r="L1" s="2"/>
      <c r="M1" s="2"/>
      <c r="N1" s="2"/>
      <c r="O1" s="2"/>
      <c r="P1" s="2"/>
      <c r="Q1" s="2"/>
      <c r="R1" s="2"/>
      <c r="AC1" s="5" t="s">
        <v>86</v>
      </c>
      <c r="BG1" s="1" t="s">
        <v>128</v>
      </c>
      <c r="BH1" s="1" t="s">
        <v>145</v>
      </c>
    </row>
    <row r="2" spans="1:60" ht="5.25" customHeight="1" x14ac:dyDescent="0.2">
      <c r="K2" s="2"/>
      <c r="L2" s="2"/>
      <c r="M2" s="2"/>
      <c r="N2" s="2"/>
      <c r="O2" s="2"/>
      <c r="P2" s="2"/>
      <c r="Q2" s="2"/>
      <c r="R2" s="2"/>
      <c r="AC2" s="5" t="s">
        <v>203</v>
      </c>
      <c r="BG2" s="1" t="s">
        <v>129</v>
      </c>
      <c r="BH2" s="1" t="s">
        <v>146</v>
      </c>
    </row>
    <row r="3" spans="1:60" ht="14" x14ac:dyDescent="0.2">
      <c r="A3" s="224" t="s">
        <v>185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C3" s="5" t="s">
        <v>83</v>
      </c>
      <c r="BG3" s="1" t="s">
        <v>130</v>
      </c>
      <c r="BH3" s="1" t="s">
        <v>147</v>
      </c>
    </row>
    <row r="4" spans="1:60" ht="7.5" customHeight="1" x14ac:dyDescent="0.2">
      <c r="AC4" s="5" t="s">
        <v>204</v>
      </c>
      <c r="BG4" s="1" t="s">
        <v>131</v>
      </c>
      <c r="BH4" s="1" t="s">
        <v>146</v>
      </c>
    </row>
    <row r="5" spans="1:60" ht="9.75" customHeight="1" x14ac:dyDescent="0.2">
      <c r="A5" s="161" t="s">
        <v>240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BG5" s="1" t="s">
        <v>132</v>
      </c>
      <c r="BH5" s="1" t="s">
        <v>145</v>
      </c>
    </row>
    <row r="6" spans="1:60" ht="15.5" customHeight="1" x14ac:dyDescent="0.2">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BG6" s="1" t="s">
        <v>133</v>
      </c>
      <c r="BH6" s="1" t="s">
        <v>145</v>
      </c>
    </row>
    <row r="7" spans="1:60" ht="6" customHeight="1" x14ac:dyDescent="0.2">
      <c r="BG7" s="1" t="s">
        <v>134</v>
      </c>
      <c r="BH7" s="1" t="s">
        <v>145</v>
      </c>
    </row>
    <row r="8" spans="1:60" x14ac:dyDescent="0.2">
      <c r="C8" s="248"/>
      <c r="D8" s="248"/>
      <c r="E8" s="248"/>
      <c r="F8" s="248"/>
      <c r="G8" s="1" t="s">
        <v>7</v>
      </c>
      <c r="H8" s="249"/>
      <c r="I8" s="249"/>
      <c r="J8" s="1" t="s">
        <v>25</v>
      </c>
      <c r="K8" s="249"/>
      <c r="L8" s="249"/>
      <c r="M8" s="1" t="s">
        <v>6</v>
      </c>
      <c r="AB8" s="5" t="str">
        <f>IF(OR(C8="",H8="",K8=""),"←リストから選択してください（和暦年月日）","")</f>
        <v>←リストから選択してください（和暦年月日）</v>
      </c>
      <c r="BG8" s="1" t="s">
        <v>148</v>
      </c>
      <c r="BH8" s="1" t="s">
        <v>145</v>
      </c>
    </row>
    <row r="9" spans="1:60" ht="7.5" customHeight="1" x14ac:dyDescent="0.2">
      <c r="BG9" s="1" t="s">
        <v>135</v>
      </c>
      <c r="BH9" s="1" t="s">
        <v>147</v>
      </c>
    </row>
    <row r="10" spans="1:60" x14ac:dyDescent="0.2">
      <c r="I10" s="6" t="s">
        <v>24</v>
      </c>
      <c r="J10" s="7" t="s">
        <v>12</v>
      </c>
      <c r="K10" s="48"/>
      <c r="L10" s="48"/>
      <c r="M10" s="8"/>
      <c r="N10" s="9" t="s">
        <v>9</v>
      </c>
      <c r="O10" s="256"/>
      <c r="P10" s="256"/>
      <c r="Q10" s="256"/>
      <c r="R10" s="256"/>
      <c r="S10" s="256"/>
      <c r="T10" s="256"/>
      <c r="U10" s="256"/>
      <c r="V10" s="256"/>
      <c r="W10" s="256"/>
      <c r="X10" s="256"/>
      <c r="Y10" s="256"/>
      <c r="Z10" s="257"/>
      <c r="AA10" s="10"/>
      <c r="AB10" s="5" t="str">
        <f>IF(O10="","←直接郵便番号を記入してください","")</f>
        <v>←直接郵便番号を記入してください</v>
      </c>
      <c r="BG10" s="1" t="s">
        <v>136</v>
      </c>
      <c r="BH10" s="1" t="s">
        <v>147</v>
      </c>
    </row>
    <row r="11" spans="1:60" ht="27" customHeight="1" x14ac:dyDescent="0.2">
      <c r="J11" s="11"/>
      <c r="K11" s="22"/>
      <c r="L11" s="22"/>
      <c r="M11" s="12"/>
      <c r="N11" s="253"/>
      <c r="O11" s="254"/>
      <c r="P11" s="254"/>
      <c r="Q11" s="254"/>
      <c r="R11" s="254"/>
      <c r="S11" s="254"/>
      <c r="T11" s="254"/>
      <c r="U11" s="254"/>
      <c r="V11" s="254"/>
      <c r="W11" s="254"/>
      <c r="X11" s="254"/>
      <c r="Y11" s="254"/>
      <c r="Z11" s="255"/>
      <c r="AA11" s="10"/>
      <c r="AB11" s="5" t="str">
        <f>IF(N11="","←直接住所を記入してください","")</f>
        <v>←直接住所を記入してください</v>
      </c>
      <c r="BG11" s="1" t="s">
        <v>137</v>
      </c>
      <c r="BH11" s="1" t="s">
        <v>147</v>
      </c>
    </row>
    <row r="12" spans="1:60" ht="16.5" customHeight="1" x14ac:dyDescent="0.2">
      <c r="J12" s="149" t="s">
        <v>186</v>
      </c>
      <c r="K12" s="150"/>
      <c r="L12" s="150"/>
      <c r="M12" s="153"/>
      <c r="N12" s="261"/>
      <c r="O12" s="262"/>
      <c r="P12" s="262"/>
      <c r="Q12" s="262"/>
      <c r="R12" s="262"/>
      <c r="S12" s="262"/>
      <c r="T12" s="262"/>
      <c r="U12" s="262"/>
      <c r="V12" s="262"/>
      <c r="W12" s="262"/>
      <c r="X12" s="262"/>
      <c r="Y12" s="262"/>
      <c r="Z12" s="263"/>
      <c r="AA12" s="10"/>
      <c r="AB12" s="5" t="str">
        <f>IF(N12="","←直接建売事業者名を記入してください","")</f>
        <v>←直接建売事業者名を記入してください</v>
      </c>
    </row>
    <row r="13" spans="1:60" x14ac:dyDescent="0.2">
      <c r="J13" s="258" t="s">
        <v>161</v>
      </c>
      <c r="K13" s="259"/>
      <c r="L13" s="259"/>
      <c r="M13" s="260"/>
      <c r="N13" s="184"/>
      <c r="O13" s="185"/>
      <c r="P13" s="185"/>
      <c r="Q13" s="185"/>
      <c r="R13" s="185"/>
      <c r="S13" s="185"/>
      <c r="T13" s="185"/>
      <c r="U13" s="185"/>
      <c r="V13" s="185"/>
      <c r="W13" s="185"/>
      <c r="X13" s="185"/>
      <c r="Y13" s="185"/>
      <c r="Z13" s="186"/>
      <c r="AB13" s="5" t="str">
        <f>IF(N13="","←直接代表者の役職氏名を記入してください","")</f>
        <v>←直接代表者の役職氏名を記入してください</v>
      </c>
      <c r="BG13" s="1" t="s">
        <v>138</v>
      </c>
      <c r="BH13" s="1" t="s">
        <v>147</v>
      </c>
    </row>
    <row r="14" spans="1:60" x14ac:dyDescent="0.2">
      <c r="J14" s="149" t="s">
        <v>8</v>
      </c>
      <c r="K14" s="150"/>
      <c r="L14" s="150"/>
      <c r="M14" s="153"/>
      <c r="N14" s="250"/>
      <c r="O14" s="251"/>
      <c r="P14" s="251"/>
      <c r="Q14" s="251"/>
      <c r="R14" s="251"/>
      <c r="S14" s="251"/>
      <c r="T14" s="251"/>
      <c r="U14" s="251"/>
      <c r="V14" s="251"/>
      <c r="W14" s="251"/>
      <c r="X14" s="251"/>
      <c r="Y14" s="251"/>
      <c r="Z14" s="252"/>
      <c r="AB14" s="5" t="str">
        <f>IF(N14="","←直接電話番号を記入してください","")</f>
        <v>←直接電話番号を記入してください</v>
      </c>
      <c r="BG14" s="1" t="s">
        <v>139</v>
      </c>
      <c r="BH14" s="1" t="s">
        <v>146</v>
      </c>
    </row>
    <row r="15" spans="1:60" x14ac:dyDescent="0.2">
      <c r="A15" s="1" t="s">
        <v>46</v>
      </c>
      <c r="BG15" s="1" t="s">
        <v>140</v>
      </c>
      <c r="BH15" s="1" t="s">
        <v>146</v>
      </c>
    </row>
    <row r="16" spans="1:60" x14ac:dyDescent="0.2">
      <c r="A16" s="1" t="s">
        <v>45</v>
      </c>
      <c r="AA16" s="13"/>
      <c r="BG16" s="1" t="s">
        <v>141</v>
      </c>
      <c r="BH16" s="1" t="s">
        <v>146</v>
      </c>
    </row>
    <row r="17" spans="1:60" ht="29.25" customHeight="1" x14ac:dyDescent="0.2">
      <c r="A17" s="161" t="s">
        <v>237</v>
      </c>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BG17" s="1" t="s">
        <v>142</v>
      </c>
      <c r="BH17" s="1" t="s">
        <v>146</v>
      </c>
    </row>
    <row r="18" spans="1:60" x14ac:dyDescent="0.2">
      <c r="A18" s="1" t="s">
        <v>35</v>
      </c>
      <c r="BG18" s="1" t="s">
        <v>143</v>
      </c>
      <c r="BH18" s="1" t="s">
        <v>146</v>
      </c>
    </row>
    <row r="19" spans="1:60" ht="5.5" customHeight="1" x14ac:dyDescent="0.2">
      <c r="AA19" s="13"/>
      <c r="BG19" s="1" t="s">
        <v>144</v>
      </c>
      <c r="BH19" s="1" t="s">
        <v>146</v>
      </c>
    </row>
    <row r="20" spans="1:60" x14ac:dyDescent="0.2">
      <c r="B20" s="114"/>
      <c r="C20" s="264" t="s">
        <v>187</v>
      </c>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row>
    <row r="21" spans="1:60" ht="5.5" customHeight="1" x14ac:dyDescent="0.2">
      <c r="AA21" s="13"/>
    </row>
    <row r="22" spans="1:60" x14ac:dyDescent="0.2">
      <c r="B22" s="114"/>
      <c r="C22" s="1" t="s">
        <v>152</v>
      </c>
    </row>
    <row r="23" spans="1:60" x14ac:dyDescent="0.2">
      <c r="C23" s="14" t="s">
        <v>94</v>
      </c>
    </row>
    <row r="24" spans="1:60" x14ac:dyDescent="0.2">
      <c r="C24" s="15" t="s">
        <v>93</v>
      </c>
      <c r="D24" s="14"/>
    </row>
    <row r="25" spans="1:60" x14ac:dyDescent="0.2">
      <c r="C25" s="14" t="s">
        <v>95</v>
      </c>
    </row>
    <row r="26" spans="1:60" x14ac:dyDescent="0.2">
      <c r="C26" s="14" t="s">
        <v>92</v>
      </c>
    </row>
    <row r="27" spans="1:60" x14ac:dyDescent="0.2">
      <c r="D27" s="140" t="s">
        <v>1</v>
      </c>
      <c r="E27" s="141"/>
      <c r="F27" s="141"/>
      <c r="G27" s="141"/>
      <c r="H27" s="142"/>
      <c r="I27" s="149" t="s">
        <v>118</v>
      </c>
      <c r="J27" s="150"/>
      <c r="K27" s="150"/>
      <c r="L27" s="153"/>
      <c r="M27" s="176"/>
      <c r="N27" s="151"/>
      <c r="O27" s="151"/>
      <c r="P27" s="151"/>
      <c r="Q27" s="151"/>
      <c r="R27" s="151"/>
      <c r="S27" s="151"/>
      <c r="T27" s="151"/>
      <c r="U27" s="151"/>
      <c r="V27" s="151"/>
      <c r="W27" s="151"/>
      <c r="X27" s="152"/>
      <c r="AB27" s="5" t="str">
        <f>IF(M27="","←リストから選択してください（市町村名）","")</f>
        <v>←リストから選択してください（市町村名）</v>
      </c>
      <c r="BG27" s="1" t="str">
        <f>IF(M27="","",VLOOKUP(M27,BG1:BH19,2,FALSE))</f>
        <v/>
      </c>
    </row>
    <row r="28" spans="1:60" x14ac:dyDescent="0.2">
      <c r="D28" s="146"/>
      <c r="E28" s="147"/>
      <c r="F28" s="147"/>
      <c r="G28" s="147"/>
      <c r="H28" s="148"/>
      <c r="I28" s="184"/>
      <c r="J28" s="185"/>
      <c r="K28" s="185"/>
      <c r="L28" s="185"/>
      <c r="M28" s="185"/>
      <c r="N28" s="185"/>
      <c r="O28" s="185"/>
      <c r="P28" s="185"/>
      <c r="Q28" s="185"/>
      <c r="R28" s="185"/>
      <c r="S28" s="185"/>
      <c r="T28" s="185"/>
      <c r="U28" s="185"/>
      <c r="V28" s="185"/>
      <c r="W28" s="185"/>
      <c r="X28" s="186"/>
      <c r="AB28" s="5" t="str">
        <f>IF(I28="","←市町村名より後の所在地を直接記入してください","")</f>
        <v>←市町村名より後の所在地を直接記入してください</v>
      </c>
    </row>
    <row r="29" spans="1:60" x14ac:dyDescent="0.2">
      <c r="D29" s="140" t="s">
        <v>27</v>
      </c>
      <c r="E29" s="141"/>
      <c r="F29" s="141"/>
      <c r="G29" s="141"/>
      <c r="H29" s="142"/>
      <c r="I29" s="176"/>
      <c r="J29" s="151"/>
      <c r="K29" s="151"/>
      <c r="L29" s="151"/>
      <c r="M29" s="151"/>
      <c r="N29" s="151"/>
      <c r="O29" s="149" t="s">
        <v>122</v>
      </c>
      <c r="P29" s="150"/>
      <c r="Q29" s="150"/>
      <c r="R29" s="153"/>
      <c r="S29" s="265"/>
      <c r="T29" s="266"/>
      <c r="U29" s="266"/>
      <c r="V29" s="266"/>
      <c r="W29" s="150" t="s">
        <v>100</v>
      </c>
      <c r="X29" s="153"/>
      <c r="AB29" s="5" t="str">
        <f>IF(I29="","←リストから選択してください（専用住宅・併用住宅）","")</f>
        <v>←リストから選択してください（専用住宅・併用住宅）</v>
      </c>
    </row>
    <row r="30" spans="1:60" x14ac:dyDescent="0.2">
      <c r="D30" s="140" t="s">
        <v>167</v>
      </c>
      <c r="E30" s="141"/>
      <c r="F30" s="141"/>
      <c r="G30" s="141"/>
      <c r="H30" s="142"/>
      <c r="I30" s="242"/>
      <c r="J30" s="242"/>
      <c r="K30" s="242"/>
      <c r="L30" s="267" t="s">
        <v>173</v>
      </c>
      <c r="M30" s="236" t="s">
        <v>87</v>
      </c>
      <c r="N30" s="237"/>
      <c r="O30" s="237"/>
      <c r="P30" s="237"/>
      <c r="Q30" s="238"/>
      <c r="R30" s="246" t="s">
        <v>88</v>
      </c>
      <c r="S30" s="246"/>
      <c r="T30" s="246"/>
      <c r="U30" s="246"/>
      <c r="V30" s="245"/>
      <c r="W30" s="245"/>
      <c r="X30" s="16" t="s">
        <v>172</v>
      </c>
      <c r="AB30" s="17" t="str">
        <f>IF(I30="","←延床面積を入力してください。",IF(AND(I29="併用住宅",V30=""),"←面積を入力してください。",""))</f>
        <v>←延床面積を入力してください。</v>
      </c>
    </row>
    <row r="31" spans="1:60" x14ac:dyDescent="0.2">
      <c r="D31" s="146"/>
      <c r="E31" s="147"/>
      <c r="F31" s="147"/>
      <c r="G31" s="147"/>
      <c r="H31" s="148"/>
      <c r="I31" s="243"/>
      <c r="J31" s="243"/>
      <c r="K31" s="243"/>
      <c r="L31" s="268"/>
      <c r="M31" s="239"/>
      <c r="N31" s="240"/>
      <c r="O31" s="240"/>
      <c r="P31" s="240"/>
      <c r="Q31" s="241"/>
      <c r="R31" s="247" t="s">
        <v>89</v>
      </c>
      <c r="S31" s="247"/>
      <c r="T31" s="247"/>
      <c r="U31" s="247"/>
      <c r="V31" s="147"/>
      <c r="W31" s="147"/>
      <c r="X31" s="19" t="s">
        <v>172</v>
      </c>
      <c r="AB31" s="17" t="str">
        <f>IF(AND(I29="併用住宅",V31=""),"←面積を入力してください。","")</f>
        <v/>
      </c>
    </row>
    <row r="32" spans="1:60" x14ac:dyDescent="0.2">
      <c r="D32" s="140" t="s">
        <v>33</v>
      </c>
      <c r="E32" s="141"/>
      <c r="F32" s="141"/>
      <c r="G32" s="141"/>
      <c r="H32" s="142"/>
      <c r="I32" s="269"/>
      <c r="J32" s="270"/>
      <c r="K32" s="270"/>
      <c r="L32" s="270"/>
      <c r="M32" s="270"/>
      <c r="N32" s="270"/>
      <c r="O32" s="20" t="s">
        <v>32</v>
      </c>
      <c r="P32" s="50"/>
      <c r="Q32" s="50"/>
      <c r="R32" s="51"/>
      <c r="S32" s="271" t="s">
        <v>123</v>
      </c>
      <c r="T32" s="271"/>
      <c r="U32" s="271"/>
      <c r="V32" s="272"/>
      <c r="W32" s="272"/>
      <c r="X32" s="21" t="s">
        <v>124</v>
      </c>
      <c r="AB32" s="5" t="str">
        <f>IF(I32="","←直接記入してください",IF(V32="","←階数を選択してください。",""))</f>
        <v>←直接記入してください</v>
      </c>
    </row>
    <row r="33" spans="2:28" x14ac:dyDescent="0.2">
      <c r="D33" s="11"/>
      <c r="E33" s="18"/>
      <c r="F33" s="18"/>
      <c r="G33" s="18"/>
      <c r="H33" s="12"/>
      <c r="I33" s="287" t="s">
        <v>97</v>
      </c>
      <c r="J33" s="288"/>
      <c r="K33" s="288"/>
      <c r="L33" s="115"/>
      <c r="M33" s="22" t="s">
        <v>28</v>
      </c>
      <c r="N33" s="22"/>
      <c r="O33" s="23" t="s">
        <v>30</v>
      </c>
      <c r="P33" s="18"/>
      <c r="Q33" s="115"/>
      <c r="R33" s="22" t="s">
        <v>28</v>
      </c>
      <c r="S33" s="22"/>
      <c r="T33" s="24" t="s">
        <v>31</v>
      </c>
      <c r="U33" s="22"/>
      <c r="V33" s="115"/>
      <c r="W33" s="22" t="s">
        <v>61</v>
      </c>
      <c r="X33" s="25"/>
      <c r="AB33" s="5" t="str">
        <f>IF(OR(L33="",Q33="",V33=""),"←直接記入してください","")</f>
        <v>←直接記入してください</v>
      </c>
    </row>
    <row r="34" spans="2:28" x14ac:dyDescent="0.2">
      <c r="D34" s="164" t="s">
        <v>29</v>
      </c>
      <c r="E34" s="164"/>
      <c r="F34" s="164"/>
      <c r="G34" s="164"/>
      <c r="H34" s="164"/>
      <c r="I34" s="244" t="s">
        <v>249</v>
      </c>
      <c r="J34" s="244"/>
      <c r="K34" s="244"/>
      <c r="L34" s="244"/>
      <c r="M34" s="244"/>
      <c r="N34" s="244"/>
      <c r="O34" s="244"/>
      <c r="P34" s="244"/>
      <c r="Q34" s="244"/>
      <c r="R34" s="244"/>
      <c r="S34" s="244"/>
      <c r="T34" s="244"/>
      <c r="U34" s="244"/>
      <c r="V34" s="244"/>
      <c r="W34" s="244"/>
      <c r="X34" s="244"/>
      <c r="AB34" s="5" t="str">
        <f>IF(I34="","←リストから選択してください（在来軸組工法、伝統構法、その他）","")</f>
        <v/>
      </c>
    </row>
    <row r="35" spans="2:28" x14ac:dyDescent="0.2">
      <c r="D35" s="140" t="s">
        <v>2</v>
      </c>
      <c r="E35" s="141"/>
      <c r="F35" s="141"/>
      <c r="G35" s="141"/>
      <c r="H35" s="142"/>
      <c r="I35" s="274" t="s">
        <v>169</v>
      </c>
      <c r="J35" s="275"/>
      <c r="K35" s="275"/>
      <c r="L35" s="275"/>
      <c r="M35" s="275"/>
      <c r="N35" s="289"/>
      <c r="O35" s="289"/>
      <c r="P35" s="289"/>
      <c r="Q35" s="289"/>
      <c r="R35" s="48" t="s">
        <v>7</v>
      </c>
      <c r="S35" s="291"/>
      <c r="T35" s="291"/>
      <c r="U35" s="48" t="s">
        <v>25</v>
      </c>
      <c r="V35" s="291"/>
      <c r="W35" s="291"/>
      <c r="X35" s="49" t="s">
        <v>6</v>
      </c>
      <c r="AB35" s="5" t="str">
        <f>IF(OR(N35="",S35="",V35=""),"←リストから選択してください（和暦年月日）","")</f>
        <v>←リストから選択してください（和暦年月日）</v>
      </c>
    </row>
    <row r="36" spans="2:28" x14ac:dyDescent="0.2">
      <c r="D36" s="146"/>
      <c r="E36" s="147"/>
      <c r="F36" s="147"/>
      <c r="G36" s="147"/>
      <c r="H36" s="148"/>
      <c r="I36" s="276" t="s">
        <v>170</v>
      </c>
      <c r="J36" s="277"/>
      <c r="K36" s="277"/>
      <c r="L36" s="277"/>
      <c r="M36" s="277"/>
      <c r="N36" s="273"/>
      <c r="O36" s="273"/>
      <c r="P36" s="273"/>
      <c r="Q36" s="273"/>
      <c r="R36" s="22" t="s">
        <v>7</v>
      </c>
      <c r="S36" s="278"/>
      <c r="T36" s="278"/>
      <c r="U36" s="22" t="s">
        <v>25</v>
      </c>
      <c r="V36" s="278"/>
      <c r="W36" s="278"/>
      <c r="X36" s="25" t="s">
        <v>6</v>
      </c>
      <c r="AB36" s="5" t="str">
        <f>IF(OR(N36="",S36="",V36=""),"←リストから選択してください（和暦年月日）","")</f>
        <v>←リストから選択してください（和暦年月日）</v>
      </c>
    </row>
    <row r="37" spans="2:28" x14ac:dyDescent="0.2">
      <c r="D37" s="279" t="s">
        <v>171</v>
      </c>
      <c r="E37" s="280"/>
      <c r="F37" s="280"/>
      <c r="G37" s="280"/>
      <c r="H37" s="280"/>
      <c r="I37" s="280"/>
      <c r="J37" s="280"/>
      <c r="K37" s="280"/>
      <c r="L37" s="280"/>
      <c r="M37" s="281"/>
      <c r="N37" s="273"/>
      <c r="O37" s="273"/>
      <c r="P37" s="273"/>
      <c r="Q37" s="273"/>
      <c r="R37" s="22" t="s">
        <v>7</v>
      </c>
      <c r="S37" s="278"/>
      <c r="T37" s="278"/>
      <c r="U37" s="22" t="s">
        <v>25</v>
      </c>
      <c r="V37" s="278"/>
      <c r="W37" s="278"/>
      <c r="X37" s="25" t="s">
        <v>6</v>
      </c>
      <c r="AB37" s="5" t="str">
        <f>IF(OR(N37="",S37="",V37=""),"←リストから選択してください（和暦年月日）","")</f>
        <v>←リストから選択してください（和暦年月日）</v>
      </c>
    </row>
    <row r="38" spans="2:28" ht="8" customHeight="1" x14ac:dyDescent="0.2">
      <c r="D38" s="282" t="str">
        <f>IF(I34="その他","（工法名）","")</f>
        <v/>
      </c>
      <c r="E38" s="282"/>
      <c r="F38" s="282"/>
      <c r="G38" s="282"/>
      <c r="H38" s="282"/>
      <c r="I38" s="283"/>
      <c r="J38" s="283"/>
      <c r="K38" s="283"/>
      <c r="L38" s="283"/>
      <c r="M38" s="283"/>
      <c r="N38" s="283"/>
      <c r="O38" s="283"/>
      <c r="P38" s="283"/>
      <c r="Q38" s="283"/>
      <c r="R38" s="283"/>
      <c r="S38" s="283"/>
      <c r="T38" s="283"/>
      <c r="U38" s="283"/>
      <c r="V38" s="283"/>
      <c r="W38" s="283"/>
      <c r="X38" s="283"/>
      <c r="Y38" s="26" t="str">
        <f>IF(AND($I$34="その他",M38=""),"←工法を直接入力してください","")</f>
        <v/>
      </c>
      <c r="AA38" s="13"/>
    </row>
    <row r="39" spans="2:28" x14ac:dyDescent="0.2">
      <c r="B39" s="114"/>
      <c r="C39" s="1" t="s">
        <v>151</v>
      </c>
    </row>
    <row r="40" spans="2:28" x14ac:dyDescent="0.2">
      <c r="D40" s="149" t="s">
        <v>3</v>
      </c>
      <c r="E40" s="150"/>
      <c r="F40" s="150"/>
      <c r="G40" s="150"/>
      <c r="H40" s="153"/>
      <c r="I40" s="284"/>
      <c r="J40" s="285"/>
      <c r="K40" s="285"/>
      <c r="L40" s="285"/>
      <c r="M40" s="285"/>
      <c r="N40" s="285"/>
      <c r="O40" s="285"/>
      <c r="P40" s="285"/>
      <c r="Q40" s="285"/>
      <c r="R40" s="285"/>
      <c r="S40" s="285"/>
      <c r="T40" s="285"/>
      <c r="U40" s="285"/>
      <c r="V40" s="285"/>
      <c r="W40" s="285"/>
      <c r="X40" s="286"/>
      <c r="AB40" s="5" t="str">
        <f>IF(I40="","←直接記入してください","")</f>
        <v>←直接記入してください</v>
      </c>
    </row>
    <row r="41" spans="2:28" x14ac:dyDescent="0.2">
      <c r="D41" s="149" t="s">
        <v>4</v>
      </c>
      <c r="E41" s="150"/>
      <c r="F41" s="150"/>
      <c r="G41" s="150"/>
      <c r="H41" s="153"/>
      <c r="I41" s="184"/>
      <c r="J41" s="185"/>
      <c r="K41" s="185"/>
      <c r="L41" s="185"/>
      <c r="M41" s="185"/>
      <c r="N41" s="185"/>
      <c r="O41" s="185"/>
      <c r="P41" s="185"/>
      <c r="Q41" s="185"/>
      <c r="R41" s="185"/>
      <c r="S41" s="185"/>
      <c r="T41" s="185"/>
      <c r="U41" s="185"/>
      <c r="V41" s="185"/>
      <c r="W41" s="185"/>
      <c r="X41" s="186"/>
      <c r="AB41" s="5" t="str">
        <f>IF(I41="","←直接記入してください","")</f>
        <v>←直接記入してください</v>
      </c>
    </row>
    <row r="42" spans="2:28" x14ac:dyDescent="0.2">
      <c r="D42" s="149" t="s">
        <v>26</v>
      </c>
      <c r="E42" s="150"/>
      <c r="F42" s="150"/>
      <c r="G42" s="150"/>
      <c r="H42" s="153"/>
      <c r="I42" s="187"/>
      <c r="J42" s="188"/>
      <c r="K42" s="188"/>
      <c r="L42" s="188"/>
      <c r="M42" s="188"/>
      <c r="N42" s="188"/>
      <c r="O42" s="188"/>
      <c r="P42" s="188"/>
      <c r="Q42" s="188"/>
      <c r="R42" s="188"/>
      <c r="S42" s="188"/>
      <c r="T42" s="188"/>
      <c r="U42" s="188"/>
      <c r="V42" s="188"/>
      <c r="W42" s="188"/>
      <c r="X42" s="189"/>
      <c r="AB42" s="5" t="str">
        <f>IF(I42="","←直接記入してください","")</f>
        <v>←直接記入してください</v>
      </c>
    </row>
    <row r="43" spans="2:28" ht="5.5" customHeight="1" x14ac:dyDescent="0.2"/>
    <row r="44" spans="2:28" x14ac:dyDescent="0.2">
      <c r="B44" s="114"/>
      <c r="C44" s="1" t="s">
        <v>150</v>
      </c>
    </row>
    <row r="45" spans="2:28" x14ac:dyDescent="0.2">
      <c r="D45" s="149" t="s">
        <v>34</v>
      </c>
      <c r="E45" s="150"/>
      <c r="F45" s="150"/>
      <c r="G45" s="150"/>
      <c r="H45" s="153"/>
      <c r="I45" s="176"/>
      <c r="J45" s="151"/>
      <c r="K45" s="151"/>
      <c r="L45" s="151"/>
      <c r="M45" s="151"/>
      <c r="N45" s="152"/>
      <c r="Y45" s="26"/>
      <c r="AB45" s="5" t="str">
        <f>IF(I45="","←リストから選択してください（要・不要）","")</f>
        <v>←リストから選択してください（要・不要）</v>
      </c>
    </row>
    <row r="46" spans="2:28" x14ac:dyDescent="0.2">
      <c r="B46" s="123"/>
      <c r="C46" s="39"/>
      <c r="D46" s="135" t="s">
        <v>259</v>
      </c>
      <c r="E46" s="136"/>
      <c r="F46" s="136"/>
      <c r="G46" s="136"/>
      <c r="H46" s="136"/>
      <c r="I46" s="136"/>
      <c r="J46" s="136"/>
      <c r="K46" s="136"/>
      <c r="L46" s="136"/>
      <c r="M46" s="136"/>
      <c r="N46" s="137"/>
      <c r="O46" s="138"/>
      <c r="P46" s="138"/>
      <c r="Q46" s="138"/>
      <c r="R46" s="124" t="s">
        <v>7</v>
      </c>
      <c r="S46" s="139"/>
      <c r="T46" s="139"/>
      <c r="U46" s="124" t="s">
        <v>25</v>
      </c>
      <c r="V46" s="139"/>
      <c r="W46" s="139"/>
      <c r="X46" s="125" t="s">
        <v>6</v>
      </c>
      <c r="Y46" s="126"/>
      <c r="Z46" s="39"/>
      <c r="AB46" s="5" t="str">
        <f>IF(OR(O46="",S46="",V46=""),"←リストから選択してください（和暦年月日）","")</f>
        <v>←リストから選択してください（和暦年月日）</v>
      </c>
    </row>
    <row r="47" spans="2:28" ht="7.5" customHeight="1" x14ac:dyDescent="0.2">
      <c r="D47" s="27" t="str">
        <f>IF(I45="要","添付書類として、各階平面図、配置図を提出してください。",IF(I45="不要","添付書類として、各階平面図、配置図を提出してください。",""))</f>
        <v/>
      </c>
    </row>
    <row r="48" spans="2:28" ht="5.5" customHeight="1" x14ac:dyDescent="0.2">
      <c r="E48" s="14"/>
    </row>
    <row r="49" spans="1:28" x14ac:dyDescent="0.2">
      <c r="B49" s="114"/>
      <c r="C49" s="1" t="s">
        <v>149</v>
      </c>
    </row>
    <row r="50" spans="1:28" ht="6" customHeight="1" x14ac:dyDescent="0.2"/>
    <row r="51" spans="1:28" x14ac:dyDescent="0.2">
      <c r="B51" s="114"/>
      <c r="C51" s="1" t="s">
        <v>282</v>
      </c>
    </row>
    <row r="52" spans="1:28" x14ac:dyDescent="0.2">
      <c r="B52" s="123"/>
      <c r="C52" s="1" t="str">
        <f>IF(B51="✔","⇒本申請とは別に『とっとり未来型省エネ住宅補助金』の申請が必要です。","")</f>
        <v/>
      </c>
    </row>
    <row r="53" spans="1:28" ht="13.5" customHeight="1" x14ac:dyDescent="0.2">
      <c r="B53" s="114"/>
      <c r="C53" s="39" t="s">
        <v>274</v>
      </c>
      <c r="D53" s="128"/>
      <c r="E53" s="39"/>
      <c r="F53" s="39"/>
      <c r="G53" s="39"/>
      <c r="H53" s="39"/>
      <c r="I53" s="39"/>
      <c r="J53" s="39"/>
      <c r="K53" s="39"/>
      <c r="L53" s="39"/>
      <c r="M53" s="39"/>
      <c r="N53" s="39"/>
      <c r="O53" s="39"/>
      <c r="P53" s="39"/>
      <c r="Q53" s="39"/>
      <c r="R53" s="39"/>
      <c r="S53" s="39"/>
      <c r="T53" s="39"/>
      <c r="U53" s="39"/>
      <c r="V53" s="39"/>
      <c r="W53" s="39"/>
      <c r="X53" s="39"/>
      <c r="Y53" s="39"/>
      <c r="Z53" s="39"/>
    </row>
    <row r="54" spans="1:28" ht="6" customHeight="1" x14ac:dyDescent="0.2">
      <c r="B54" s="123"/>
      <c r="C54" s="39"/>
      <c r="D54" s="128"/>
      <c r="E54" s="39"/>
      <c r="F54" s="39"/>
      <c r="G54" s="39"/>
      <c r="H54" s="39"/>
      <c r="I54" s="39"/>
      <c r="J54" s="39"/>
      <c r="K54" s="39"/>
      <c r="L54" s="39"/>
      <c r="M54" s="39"/>
      <c r="N54" s="39"/>
      <c r="O54" s="39"/>
      <c r="P54" s="39"/>
      <c r="Q54" s="39"/>
      <c r="R54" s="39"/>
      <c r="S54" s="39"/>
      <c r="T54" s="39"/>
      <c r="U54" s="39"/>
      <c r="V54" s="39"/>
      <c r="W54" s="39"/>
      <c r="X54" s="39"/>
      <c r="Y54" s="39"/>
      <c r="Z54" s="39"/>
    </row>
    <row r="55" spans="1:28" x14ac:dyDescent="0.2">
      <c r="B55" s="114"/>
      <c r="C55" s="1" t="s">
        <v>276</v>
      </c>
    </row>
    <row r="56" spans="1:28" ht="27" customHeight="1" x14ac:dyDescent="0.2">
      <c r="D56" s="180" t="s">
        <v>47</v>
      </c>
      <c r="E56" s="181"/>
      <c r="F56" s="181"/>
      <c r="G56" s="181"/>
      <c r="H56" s="182"/>
      <c r="I56" s="176"/>
      <c r="J56" s="151"/>
      <c r="K56" s="151"/>
      <c r="L56" s="151"/>
      <c r="M56" s="151"/>
      <c r="N56" s="152"/>
      <c r="P56" s="183" t="s">
        <v>71</v>
      </c>
      <c r="Q56" s="183"/>
      <c r="R56" s="183"/>
      <c r="S56" s="183"/>
      <c r="T56" s="183"/>
      <c r="U56" s="183"/>
      <c r="V56" s="183"/>
      <c r="W56" s="183"/>
      <c r="X56" s="183"/>
      <c r="Y56" s="183"/>
      <c r="Z56" s="183"/>
      <c r="AA56" s="183"/>
      <c r="AB56" s="5" t="str">
        <f>IF(I56="","←リストから選択してください（有・無）","")</f>
        <v>←リストから選択してください（有・無）</v>
      </c>
    </row>
    <row r="57" spans="1:28" ht="7.5" customHeight="1" x14ac:dyDescent="0.2">
      <c r="E57" s="14"/>
      <c r="P57" s="28"/>
    </row>
    <row r="58" spans="1:28" x14ac:dyDescent="0.2">
      <c r="A58" s="1" t="s">
        <v>39</v>
      </c>
    </row>
    <row r="59" spans="1:28" x14ac:dyDescent="0.2">
      <c r="B59" s="114"/>
      <c r="C59" s="1" t="s">
        <v>178</v>
      </c>
    </row>
    <row r="60" spans="1:28" ht="7.5" customHeight="1" x14ac:dyDescent="0.2"/>
    <row r="61" spans="1:28" x14ac:dyDescent="0.2">
      <c r="B61" s="114"/>
      <c r="C61" s="1" t="s">
        <v>119</v>
      </c>
    </row>
    <row r="62" spans="1:28" x14ac:dyDescent="0.2">
      <c r="D62" s="149" t="s">
        <v>101</v>
      </c>
      <c r="E62" s="150"/>
      <c r="F62" s="150"/>
      <c r="G62" s="150"/>
      <c r="H62" s="153"/>
      <c r="I62" s="233"/>
      <c r="J62" s="234"/>
      <c r="K62" s="234"/>
      <c r="L62" s="234"/>
      <c r="M62" s="234"/>
      <c r="N62" s="234"/>
      <c r="O62" s="234"/>
      <c r="P62" s="234"/>
      <c r="Q62" s="234"/>
      <c r="R62" s="234"/>
      <c r="S62" s="234"/>
      <c r="T62" s="234"/>
      <c r="U62" s="234"/>
      <c r="V62" s="234"/>
      <c r="W62" s="234"/>
      <c r="X62" s="235"/>
      <c r="AB62" s="5" t="str">
        <f>IF(AND(B61="✔",I62=""),"←直接入力してください","")</f>
        <v/>
      </c>
    </row>
    <row r="63" spans="1:28" ht="12.75" customHeight="1" x14ac:dyDescent="0.2">
      <c r="D63" s="52" t="s">
        <v>211</v>
      </c>
      <c r="E63" s="101"/>
      <c r="F63" s="101"/>
      <c r="G63" s="101"/>
      <c r="H63" s="101"/>
      <c r="I63" s="101"/>
      <c r="J63" s="101"/>
      <c r="K63" s="101"/>
      <c r="L63" s="101"/>
      <c r="M63" s="101"/>
      <c r="N63" s="101"/>
      <c r="O63" s="101"/>
      <c r="P63" s="101"/>
      <c r="Q63" s="101"/>
      <c r="R63" s="101"/>
      <c r="S63" s="101"/>
      <c r="T63" s="101"/>
      <c r="U63" s="101"/>
      <c r="V63" s="101"/>
      <c r="W63" s="101"/>
      <c r="X63" s="101"/>
      <c r="Y63" s="101"/>
      <c r="AB63" s="5"/>
    </row>
    <row r="64" spans="1:28" ht="12.75" customHeight="1" x14ac:dyDescent="0.2">
      <c r="F64" s="104"/>
      <c r="K64" s="54" t="s">
        <v>212</v>
      </c>
    </row>
    <row r="65" spans="1:39" x14ac:dyDescent="0.2">
      <c r="B65" s="114"/>
      <c r="C65" s="1" t="s">
        <v>120</v>
      </c>
    </row>
    <row r="66" spans="1:39" ht="9" customHeight="1" x14ac:dyDescent="0.2">
      <c r="D66" s="144"/>
      <c r="E66" s="144"/>
      <c r="F66" s="144"/>
      <c r="G66" s="144"/>
      <c r="H66" s="144"/>
      <c r="I66" s="144"/>
      <c r="J66" s="144"/>
      <c r="K66" s="144"/>
      <c r="L66" s="144"/>
      <c r="M66" s="144"/>
      <c r="N66" s="292"/>
      <c r="O66" s="292"/>
      <c r="P66" s="292"/>
      <c r="Q66" s="292"/>
      <c r="R66" s="3"/>
      <c r="S66" s="294"/>
      <c r="T66" s="294"/>
      <c r="U66" s="3"/>
      <c r="V66" s="294"/>
      <c r="W66" s="294"/>
      <c r="X66" s="3"/>
      <c r="AA66" s="1"/>
      <c r="AB66" s="5"/>
    </row>
    <row r="67" spans="1:39" ht="10.5" customHeight="1" x14ac:dyDescent="0.2">
      <c r="B67" s="293" t="str">
        <f>IF(AND(B61="✔",B65="✔"),"「プレカットを行う場合は、県内のプレカット工場で加工すること。」と「プレカットを一切使用しない。」のどちらかを✔してください。","")</f>
        <v/>
      </c>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4" t="str">
        <f>IF(B67="","","×")</f>
        <v/>
      </c>
    </row>
    <row r="68" spans="1:39" ht="10.5" customHeight="1" x14ac:dyDescent="0.2">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row>
    <row r="69" spans="1:39" ht="16.5" customHeight="1" x14ac:dyDescent="0.2">
      <c r="AA69" s="38" t="s">
        <v>85</v>
      </c>
    </row>
    <row r="70" spans="1:39" x14ac:dyDescent="0.2">
      <c r="Q70" s="1" t="s">
        <v>98</v>
      </c>
      <c r="T70" s="29"/>
    </row>
    <row r="71" spans="1:39" ht="18" customHeight="1" x14ac:dyDescent="0.2">
      <c r="D71" s="149" t="s">
        <v>53</v>
      </c>
      <c r="E71" s="150"/>
      <c r="F71" s="150"/>
      <c r="G71" s="150"/>
      <c r="H71" s="150"/>
      <c r="I71" s="150"/>
      <c r="J71" s="150"/>
      <c r="K71" s="150"/>
      <c r="L71" s="150"/>
      <c r="M71" s="150"/>
      <c r="N71" s="150"/>
      <c r="O71" s="150"/>
      <c r="P71" s="153"/>
      <c r="Q71" s="149" t="s">
        <v>52</v>
      </c>
      <c r="R71" s="150"/>
      <c r="S71" s="150"/>
      <c r="T71" s="153"/>
      <c r="U71" s="299" t="str">
        <f>IF(I29="併用住宅","併用住宅の場合、住宅部分の使用量","")</f>
        <v/>
      </c>
      <c r="V71" s="299"/>
      <c r="W71" s="299"/>
      <c r="X71" s="299"/>
      <c r="Y71" s="208" t="s">
        <v>106</v>
      </c>
      <c r="Z71" s="208"/>
      <c r="AA71" s="208"/>
    </row>
    <row r="72" spans="1:39" ht="18" customHeight="1" x14ac:dyDescent="0.2">
      <c r="D72" s="190" t="s">
        <v>107</v>
      </c>
      <c r="E72" s="191"/>
      <c r="F72" s="191"/>
      <c r="G72" s="191"/>
      <c r="H72" s="191"/>
      <c r="I72" s="191"/>
      <c r="J72" s="191"/>
      <c r="K72" s="191"/>
      <c r="L72" s="191"/>
      <c r="M72" s="191"/>
      <c r="N72" s="191"/>
      <c r="O72" s="191"/>
      <c r="P72" s="192"/>
      <c r="Q72" s="193"/>
      <c r="R72" s="194"/>
      <c r="S72" s="194"/>
      <c r="T72" s="195"/>
      <c r="U72" s="299"/>
      <c r="V72" s="299"/>
      <c r="W72" s="299"/>
      <c r="X72" s="299"/>
      <c r="Y72" s="209"/>
      <c r="Z72" s="209"/>
      <c r="AA72" s="209"/>
      <c r="AE72" s="1"/>
      <c r="AF72" s="1"/>
      <c r="AG72" s="1"/>
      <c r="AH72" s="30" t="s">
        <v>59</v>
      </c>
      <c r="AI72" s="31">
        <v>10</v>
      </c>
      <c r="AJ72" s="31">
        <v>15</v>
      </c>
      <c r="AK72" s="31">
        <v>20</v>
      </c>
      <c r="AL72" s="31">
        <v>25</v>
      </c>
      <c r="AM72" s="31"/>
    </row>
    <row r="73" spans="1:39" ht="18" customHeight="1" x14ac:dyDescent="0.2">
      <c r="D73" s="32"/>
      <c r="E73" s="215" t="s">
        <v>165</v>
      </c>
      <c r="F73" s="216"/>
      <c r="G73" s="216"/>
      <c r="H73" s="216"/>
      <c r="I73" s="216"/>
      <c r="J73" s="216"/>
      <c r="K73" s="216"/>
      <c r="L73" s="216"/>
      <c r="M73" s="216"/>
      <c r="N73" s="216"/>
      <c r="O73" s="216"/>
      <c r="P73" s="217"/>
      <c r="Q73" s="193"/>
      <c r="R73" s="194"/>
      <c r="S73" s="194"/>
      <c r="T73" s="195"/>
      <c r="U73" s="211"/>
      <c r="V73" s="212"/>
      <c r="W73" s="212"/>
      <c r="X73" s="213"/>
      <c r="Y73" s="205" t="str">
        <f>IF(OR(I29="",Q72=""),"",IF(I29="専用住宅",IF(Q73&gt;=AL72,AL73,IF(Q73&gt;=AK72,AK73,IF(Q73&gt;=AJ72,AJ73,IF(Q73&gt;=AI72,AI73,0)))),IF(I29="併用住宅",IF(U73&gt;=AL72,AL73,IF(U73&gt;=AK72,AK73,IF(U73&gt;=AJ72,AJ73,IF(U73&gt;=AI72,AI73,0)))))))</f>
        <v/>
      </c>
      <c r="Z73" s="206"/>
      <c r="AA73" s="33" t="s">
        <v>0</v>
      </c>
      <c r="AE73" s="1"/>
      <c r="AF73" s="1"/>
      <c r="AG73" s="1"/>
      <c r="AH73" s="30" t="s">
        <v>58</v>
      </c>
      <c r="AI73" s="31">
        <v>15</v>
      </c>
      <c r="AJ73" s="31">
        <v>15</v>
      </c>
      <c r="AK73" s="31">
        <v>15</v>
      </c>
      <c r="AL73" s="31">
        <v>15</v>
      </c>
      <c r="AM73" s="31"/>
    </row>
    <row r="74" spans="1:39" ht="18" customHeight="1" x14ac:dyDescent="0.2">
      <c r="D74" s="32"/>
      <c r="E74" s="34"/>
      <c r="F74" s="190" t="s">
        <v>163</v>
      </c>
      <c r="G74" s="218"/>
      <c r="H74" s="218"/>
      <c r="I74" s="218"/>
      <c r="J74" s="218"/>
      <c r="K74" s="218"/>
      <c r="L74" s="218"/>
      <c r="M74" s="218"/>
      <c r="N74" s="218"/>
      <c r="O74" s="218"/>
      <c r="P74" s="219"/>
      <c r="Q74" s="193"/>
      <c r="R74" s="194"/>
      <c r="S74" s="194"/>
      <c r="T74" s="195"/>
      <c r="U74" s="212"/>
      <c r="V74" s="212"/>
      <c r="W74" s="212"/>
      <c r="X74" s="212"/>
      <c r="Y74" s="205" t="str">
        <f>IF(I29="","",IF(I29="専用住宅",IF(OR(Q74="",Q74=0),"",INT(IF(Q74&gt;=25,MIN(25,Q74),IF(Q74&gt;=20,MIN(20,Q74),IF(Q74&gt;=15,MIN(15,Q74),IF(Q74&lt;15,MIN(10,Q74),0)))))),IF(I29="併用住宅",IF(OR(U74="",U74=0),"",INT(IF(U74&gt;=25,MIN(25,U74),IF(U74&gt;=20,MIN(20,U74),IF(U74&gt;=15,MIN(15,U74),IF(U74&lt;15,MIN(10,U74),0)))))))))</f>
        <v/>
      </c>
      <c r="Z74" s="206"/>
      <c r="AA74" s="33" t="s">
        <v>0</v>
      </c>
      <c r="AE74" s="1"/>
      <c r="AF74" s="1"/>
      <c r="AG74" s="1"/>
      <c r="AH74" s="30" t="s">
        <v>60</v>
      </c>
      <c r="AI74" s="31">
        <v>10</v>
      </c>
      <c r="AJ74" s="31">
        <v>15</v>
      </c>
      <c r="AK74" s="31">
        <v>20</v>
      </c>
      <c r="AL74" s="31">
        <v>25</v>
      </c>
      <c r="AM74" s="31"/>
    </row>
    <row r="75" spans="1:39" ht="18" customHeight="1" x14ac:dyDescent="0.2">
      <c r="D75" s="32"/>
      <c r="E75" s="34"/>
      <c r="F75" s="35"/>
      <c r="G75" s="223" t="s">
        <v>96</v>
      </c>
      <c r="H75" s="223"/>
      <c r="I75" s="223"/>
      <c r="J75" s="223"/>
      <c r="K75" s="223"/>
      <c r="L75" s="223"/>
      <c r="M75" s="223"/>
      <c r="N75" s="223"/>
      <c r="O75" s="223"/>
      <c r="P75" s="223"/>
      <c r="Q75" s="193"/>
      <c r="R75" s="194"/>
      <c r="S75" s="194"/>
      <c r="T75" s="195"/>
      <c r="U75" s="212"/>
      <c r="V75" s="212"/>
      <c r="W75" s="212"/>
      <c r="X75" s="212"/>
      <c r="Y75" s="205" t="str">
        <f>IF(I29="","",IF(I29="専用住宅",IF(OR(Q75="",Q75=0),"",IF(Q75&gt;=1,MIN(20,INT(Q75)*2))),IF(I29="併用住宅",IF(OR(U75="",U75=0),"",IF(U75&gt;=1,MIN(20,INT(U75)*2))))))</f>
        <v/>
      </c>
      <c r="Z75" s="206"/>
      <c r="AA75" s="33" t="s">
        <v>0</v>
      </c>
      <c r="AE75" s="1"/>
      <c r="AF75" s="1"/>
      <c r="AG75" s="1"/>
      <c r="AH75" s="30"/>
      <c r="AI75" s="31"/>
      <c r="AJ75" s="31"/>
      <c r="AK75" s="31"/>
      <c r="AL75" s="31"/>
      <c r="AM75" s="31"/>
    </row>
    <row r="76" spans="1:39" ht="18" customHeight="1" x14ac:dyDescent="0.2">
      <c r="D76" s="32"/>
      <c r="E76" s="34"/>
      <c r="F76" s="159" t="s">
        <v>108</v>
      </c>
      <c r="G76" s="160"/>
      <c r="H76" s="160"/>
      <c r="I76" s="160"/>
      <c r="J76" s="160"/>
      <c r="K76" s="160"/>
      <c r="L76" s="160"/>
      <c r="M76" s="160"/>
      <c r="N76" s="160"/>
      <c r="O76" s="160"/>
      <c r="P76" s="229"/>
      <c r="Q76" s="193"/>
      <c r="R76" s="194"/>
      <c r="S76" s="194"/>
      <c r="T76" s="195"/>
      <c r="U76" s="212"/>
      <c r="V76" s="212"/>
      <c r="W76" s="212"/>
      <c r="X76" s="212"/>
      <c r="Y76" s="3"/>
      <c r="Z76" s="3"/>
      <c r="AE76" s="1"/>
      <c r="AF76" s="1"/>
      <c r="AG76" s="1"/>
      <c r="AH76" s="30"/>
      <c r="AI76" s="31"/>
      <c r="AJ76" s="31"/>
      <c r="AK76" s="31"/>
      <c r="AL76" s="31"/>
      <c r="AM76" s="31"/>
    </row>
    <row r="77" spans="1:39" ht="18" customHeight="1" x14ac:dyDescent="0.2">
      <c r="D77" s="11"/>
      <c r="E77" s="36"/>
      <c r="F77" s="230" t="s">
        <v>109</v>
      </c>
      <c r="G77" s="231"/>
      <c r="H77" s="231"/>
      <c r="I77" s="231"/>
      <c r="J77" s="231"/>
      <c r="K77" s="231"/>
      <c r="L77" s="231"/>
      <c r="M77" s="231"/>
      <c r="N77" s="231"/>
      <c r="O77" s="231"/>
      <c r="P77" s="232"/>
      <c r="Q77" s="226"/>
      <c r="R77" s="227"/>
      <c r="S77" s="227"/>
      <c r="T77" s="228"/>
      <c r="U77" s="225"/>
      <c r="V77" s="225"/>
      <c r="W77" s="225"/>
      <c r="X77" s="225"/>
      <c r="Y77" s="221" t="str">
        <f>IF(OR(I29="",AND(Q76="",Q77="")),"",(MIN(IF(AND(I29="専用住宅",Q76&gt;=1),5,IF(AND(I29="併用住宅",U76&gt;=1),5,0))+IF(AND(I29="専用住宅",Q77&gt;=1),INT(Q77)*0.2,IF(AND(I29="併用住宅",U77&gt;=1),INT(U77)*0.2,0)),15)))</f>
        <v/>
      </c>
      <c r="Z77" s="222"/>
      <c r="AA77" s="33" t="s">
        <v>0</v>
      </c>
      <c r="AE77" s="1"/>
      <c r="AF77" s="1"/>
      <c r="AG77" s="1"/>
      <c r="AH77" s="30"/>
      <c r="AI77" s="31"/>
      <c r="AJ77" s="31"/>
      <c r="AK77" s="31"/>
      <c r="AL77" s="31"/>
      <c r="AM77" s="31"/>
    </row>
    <row r="78" spans="1:39" ht="18" customHeight="1" x14ac:dyDescent="0.2">
      <c r="E78" s="14"/>
      <c r="X78" s="37" t="s">
        <v>84</v>
      </c>
      <c r="Y78" s="300" t="str">
        <f>IF(Y73="","",IF(AND(B20="✔",B22="✔",B39="✔",B44="✔",B49="✔",B55="✔",B59="✔",OR(B61="✔",B65="✔"),B67=""),SUM(Y73:Z77),0))</f>
        <v/>
      </c>
      <c r="Z78" s="301"/>
      <c r="AA78" s="33" t="s">
        <v>0</v>
      </c>
      <c r="AB78" s="5" t="str">
        <f>IF(AND(Y78=0),"←合計金額が算出されない場合は、前のページにチェック漏れ等がありますので御確認ください。","")</f>
        <v/>
      </c>
    </row>
    <row r="79" spans="1:39" x14ac:dyDescent="0.2">
      <c r="A79" s="14" t="s">
        <v>174</v>
      </c>
    </row>
    <row r="80" spans="1:39" x14ac:dyDescent="0.2">
      <c r="A80" s="14"/>
      <c r="B80" s="53" t="s">
        <v>125</v>
      </c>
    </row>
    <row r="81" spans="1:30" x14ac:dyDescent="0.2">
      <c r="A81" s="14" t="s">
        <v>206</v>
      </c>
    </row>
    <row r="82" spans="1:30" x14ac:dyDescent="0.2">
      <c r="A82" s="15" t="s">
        <v>207</v>
      </c>
    </row>
    <row r="83" spans="1:30" x14ac:dyDescent="0.2">
      <c r="A83" s="15" t="s">
        <v>175</v>
      </c>
    </row>
    <row r="84" spans="1:30" x14ac:dyDescent="0.2">
      <c r="A84" s="14"/>
      <c r="B84" s="53" t="s">
        <v>127</v>
      </c>
    </row>
    <row r="85" spans="1:30" x14ac:dyDescent="0.2">
      <c r="A85" s="14" t="s">
        <v>176</v>
      </c>
    </row>
    <row r="86" spans="1:30" x14ac:dyDescent="0.2">
      <c r="A86" s="14"/>
      <c r="B86" s="53" t="s">
        <v>208</v>
      </c>
    </row>
    <row r="87" spans="1:30" x14ac:dyDescent="0.2">
      <c r="A87" s="14" t="s">
        <v>177</v>
      </c>
    </row>
    <row r="88" spans="1:30" x14ac:dyDescent="0.2">
      <c r="A88" s="14"/>
      <c r="B88" s="53" t="s">
        <v>126</v>
      </c>
    </row>
    <row r="89" spans="1:30" x14ac:dyDescent="0.2">
      <c r="A89" s="14" t="s">
        <v>209</v>
      </c>
    </row>
    <row r="90" spans="1:30" x14ac:dyDescent="0.2">
      <c r="A90" s="14"/>
      <c r="B90" s="53" t="s">
        <v>154</v>
      </c>
    </row>
    <row r="91" spans="1:30" x14ac:dyDescent="0.2">
      <c r="A91" s="14"/>
      <c r="B91" s="99" t="s">
        <v>200</v>
      </c>
    </row>
    <row r="92" spans="1:30" x14ac:dyDescent="0.2">
      <c r="A92" s="14" t="s">
        <v>99</v>
      </c>
    </row>
    <row r="93" spans="1:30" s="39" customFormat="1" ht="9" customHeight="1" x14ac:dyDescent="0.2"/>
    <row r="94" spans="1:30" x14ac:dyDescent="0.2">
      <c r="A94" s="1" t="s">
        <v>70</v>
      </c>
      <c r="Y94" s="208" t="s">
        <v>106</v>
      </c>
      <c r="Z94" s="208"/>
      <c r="AA94" s="208"/>
    </row>
    <row r="95" spans="1:30" ht="14.25" customHeight="1" x14ac:dyDescent="0.2">
      <c r="B95" s="1" t="s">
        <v>57</v>
      </c>
      <c r="G95" s="40"/>
      <c r="Y95" s="209"/>
      <c r="Z95" s="209"/>
      <c r="AA95" s="209"/>
    </row>
    <row r="96" spans="1:30" x14ac:dyDescent="0.2">
      <c r="B96" s="26" t="s">
        <v>188</v>
      </c>
      <c r="Y96" s="202" t="str">
        <f>IF(AND(Y78&lt;&gt;"",Y78&gt;=15,OR(B100="✔",P100="✔")),IF(B53="✔",0,10),"")</f>
        <v/>
      </c>
      <c r="Z96" s="203"/>
      <c r="AA96" s="33" t="s">
        <v>0</v>
      </c>
      <c r="AC96" s="4">
        <f>IF(Y96="",0,Y96)</f>
        <v>0</v>
      </c>
      <c r="AD96" s="4" t="s">
        <v>90</v>
      </c>
    </row>
    <row r="97" spans="1:27" x14ac:dyDescent="0.2">
      <c r="B97" s="26" t="s">
        <v>157</v>
      </c>
      <c r="Y97" s="47"/>
      <c r="Z97" s="47"/>
      <c r="AA97" s="60"/>
    </row>
    <row r="98" spans="1:27" x14ac:dyDescent="0.2">
      <c r="B98" s="26" t="s">
        <v>275</v>
      </c>
      <c r="Y98" s="127"/>
      <c r="Z98" s="127"/>
      <c r="AA98" s="60"/>
    </row>
    <row r="99" spans="1:27" ht="7" customHeight="1" x14ac:dyDescent="0.2">
      <c r="G99" s="40"/>
    </row>
    <row r="100" spans="1:27" x14ac:dyDescent="0.2">
      <c r="B100" s="114"/>
      <c r="C100" s="1" t="s">
        <v>55</v>
      </c>
      <c r="P100" s="114"/>
      <c r="Q100" s="1" t="s">
        <v>268</v>
      </c>
      <c r="AA100" s="1"/>
    </row>
    <row r="101" spans="1:27" ht="13.5" customHeight="1" x14ac:dyDescent="0.2">
      <c r="C101" s="1" t="s">
        <v>56</v>
      </c>
      <c r="Q101" s="207" t="s">
        <v>201</v>
      </c>
      <c r="R101" s="207"/>
      <c r="S101" s="207"/>
      <c r="T101" s="207"/>
      <c r="U101" s="207"/>
      <c r="V101" s="207"/>
      <c r="W101" s="207"/>
      <c r="X101" s="207"/>
      <c r="Y101" s="207"/>
      <c r="Z101" s="207"/>
      <c r="AA101" s="207"/>
    </row>
    <row r="102" spans="1:27" ht="9.75" customHeight="1" x14ac:dyDescent="0.2">
      <c r="Q102" s="207"/>
      <c r="R102" s="207"/>
      <c r="S102" s="207"/>
      <c r="T102" s="207"/>
      <c r="U102" s="207"/>
      <c r="V102" s="207"/>
      <c r="W102" s="207"/>
      <c r="X102" s="207"/>
      <c r="Y102" s="207"/>
      <c r="Z102" s="207"/>
      <c r="AA102" s="207"/>
    </row>
    <row r="103" spans="1:27" x14ac:dyDescent="0.2">
      <c r="C103" s="14" t="s">
        <v>50</v>
      </c>
      <c r="Q103" s="14" t="s">
        <v>50</v>
      </c>
      <c r="AA103" s="1"/>
    </row>
    <row r="104" spans="1:27" ht="7.5" customHeight="1" x14ac:dyDescent="0.2">
      <c r="C104" s="210" t="s">
        <v>54</v>
      </c>
      <c r="D104" s="207"/>
      <c r="E104" s="207"/>
      <c r="F104" s="207"/>
      <c r="G104" s="207"/>
      <c r="H104" s="207"/>
      <c r="I104" s="207"/>
      <c r="J104" s="207"/>
      <c r="K104" s="207"/>
      <c r="L104" s="207"/>
      <c r="M104" s="207"/>
      <c r="N104" s="207"/>
      <c r="Q104" s="210" t="s">
        <v>51</v>
      </c>
      <c r="R104" s="210"/>
      <c r="S104" s="210"/>
      <c r="T104" s="210"/>
      <c r="U104" s="210"/>
      <c r="V104" s="210"/>
      <c r="W104" s="210"/>
      <c r="X104" s="210"/>
      <c r="Y104" s="210"/>
      <c r="Z104" s="210"/>
      <c r="AA104" s="210"/>
    </row>
    <row r="105" spans="1:27" ht="9" customHeight="1" x14ac:dyDescent="0.2">
      <c r="C105" s="207"/>
      <c r="D105" s="207"/>
      <c r="E105" s="207"/>
      <c r="F105" s="207"/>
      <c r="G105" s="207"/>
      <c r="H105" s="207"/>
      <c r="I105" s="207"/>
      <c r="J105" s="207"/>
      <c r="K105" s="207"/>
      <c r="L105" s="207"/>
      <c r="M105" s="207"/>
      <c r="N105" s="207"/>
      <c r="Q105" s="210"/>
      <c r="R105" s="210"/>
      <c r="S105" s="210"/>
      <c r="T105" s="210"/>
      <c r="U105" s="210"/>
      <c r="V105" s="210"/>
      <c r="W105" s="210"/>
      <c r="X105" s="210"/>
      <c r="Y105" s="210"/>
      <c r="Z105" s="210"/>
      <c r="AA105" s="210"/>
    </row>
    <row r="106" spans="1:27" x14ac:dyDescent="0.2">
      <c r="C106" s="55" t="s">
        <v>121</v>
      </c>
      <c r="D106" s="56"/>
      <c r="E106" s="56"/>
      <c r="F106" s="56"/>
      <c r="G106" s="56"/>
      <c r="H106" s="56"/>
      <c r="I106" s="56"/>
      <c r="J106" s="56"/>
      <c r="K106" s="56"/>
      <c r="L106" s="56"/>
      <c r="M106" s="56"/>
      <c r="N106" s="56"/>
      <c r="Q106" s="55" t="s">
        <v>121</v>
      </c>
      <c r="R106" s="56"/>
      <c r="S106" s="56"/>
      <c r="T106" s="56"/>
      <c r="U106" s="56"/>
      <c r="V106" s="56"/>
      <c r="W106" s="56"/>
      <c r="X106" s="56"/>
      <c r="Y106" s="56"/>
      <c r="Z106" s="56"/>
      <c r="AA106" s="56"/>
    </row>
    <row r="107" spans="1:27" ht="13.5" customHeight="1" x14ac:dyDescent="0.2">
      <c r="C107" s="204" t="s">
        <v>261</v>
      </c>
      <c r="D107" s="204"/>
      <c r="E107" s="204"/>
      <c r="F107" s="204"/>
      <c r="G107" s="204"/>
      <c r="H107" s="204"/>
      <c r="I107" s="204"/>
      <c r="J107" s="204"/>
      <c r="K107" s="204"/>
      <c r="L107" s="204"/>
      <c r="M107" s="204"/>
      <c r="N107" s="204"/>
      <c r="Q107" s="204" t="s">
        <v>261</v>
      </c>
      <c r="R107" s="204"/>
      <c r="S107" s="204"/>
      <c r="T107" s="204"/>
      <c r="U107" s="204"/>
      <c r="V107" s="204"/>
      <c r="W107" s="204"/>
      <c r="X107" s="204"/>
      <c r="Y107" s="204"/>
      <c r="Z107" s="204"/>
      <c r="AA107" s="204"/>
    </row>
    <row r="108" spans="1:27" ht="13.5" customHeight="1" x14ac:dyDescent="0.2">
      <c r="C108" s="204"/>
      <c r="D108" s="204"/>
      <c r="E108" s="204"/>
      <c r="F108" s="204"/>
      <c r="G108" s="204"/>
      <c r="H108" s="204"/>
      <c r="I108" s="204"/>
      <c r="J108" s="204"/>
      <c r="K108" s="204"/>
      <c r="L108" s="204"/>
      <c r="M108" s="204"/>
      <c r="N108" s="204"/>
      <c r="Q108" s="204"/>
      <c r="R108" s="204"/>
      <c r="S108" s="204"/>
      <c r="T108" s="204"/>
      <c r="U108" s="204"/>
      <c r="V108" s="204"/>
      <c r="W108" s="204"/>
      <c r="X108" s="204"/>
      <c r="Y108" s="204"/>
      <c r="Z108" s="204"/>
      <c r="AA108" s="204"/>
    </row>
    <row r="109" spans="1:27" ht="13.5" customHeight="1" x14ac:dyDescent="0.2">
      <c r="D109" s="42"/>
      <c r="E109" s="42"/>
      <c r="F109" s="42"/>
      <c r="G109" s="42"/>
      <c r="H109" s="42"/>
      <c r="I109" s="42"/>
      <c r="J109" s="42"/>
      <c r="K109" s="42"/>
      <c r="L109" s="42"/>
      <c r="M109" s="42"/>
      <c r="N109" s="42"/>
      <c r="Q109" s="100" t="s">
        <v>269</v>
      </c>
      <c r="R109" s="43"/>
      <c r="S109" s="43"/>
      <c r="T109" s="43"/>
      <c r="U109" s="43"/>
      <c r="V109" s="43"/>
      <c r="W109" s="43"/>
      <c r="X109" s="43"/>
      <c r="Y109" s="43"/>
      <c r="Z109" s="43"/>
      <c r="AA109" s="43"/>
    </row>
    <row r="110" spans="1:27" x14ac:dyDescent="0.2">
      <c r="C110" s="220" t="s">
        <v>91</v>
      </c>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43"/>
    </row>
    <row r="111" spans="1:27" x14ac:dyDescent="0.2">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43"/>
    </row>
    <row r="112" spans="1:27" x14ac:dyDescent="0.2">
      <c r="A112" s="1" t="s">
        <v>76</v>
      </c>
      <c r="G112" s="40"/>
      <c r="Y112" s="208" t="s">
        <v>106</v>
      </c>
      <c r="Z112" s="208"/>
      <c r="AA112" s="208"/>
    </row>
    <row r="113" spans="2:30" ht="13.5" customHeight="1" x14ac:dyDescent="0.2">
      <c r="B113" s="1" t="s">
        <v>278</v>
      </c>
      <c r="G113" s="40"/>
      <c r="Y113" s="208"/>
      <c r="Z113" s="208"/>
      <c r="AA113" s="208"/>
    </row>
    <row r="114" spans="2:30" x14ac:dyDescent="0.2">
      <c r="B114" s="130" t="s">
        <v>279</v>
      </c>
      <c r="G114" s="40"/>
      <c r="Y114" s="202" t="str">
        <f>IF(AND(Y78&gt;=15,B119="✔",B121="✔",B123="✔",B125="✔"),10,IF(AND(Y80&gt;=15,B119="✔",B121="✔",B127="✔"),10,IF(AND(B121="✔",B129="✔",B119=""),10,"")))</f>
        <v/>
      </c>
      <c r="Z114" s="203"/>
      <c r="AA114" s="33" t="s">
        <v>0</v>
      </c>
      <c r="AC114" s="4">
        <f>IF(Y114="",0,Y114)</f>
        <v>0</v>
      </c>
    </row>
    <row r="115" spans="2:30" x14ac:dyDescent="0.2">
      <c r="B115" s="130" t="s">
        <v>280</v>
      </c>
      <c r="G115" s="40"/>
      <c r="Y115" s="131"/>
      <c r="Z115" s="131"/>
      <c r="AA115" s="60"/>
    </row>
    <row r="116" spans="2:30" x14ac:dyDescent="0.2">
      <c r="B116" s="130" t="s">
        <v>281</v>
      </c>
      <c r="G116" s="40"/>
      <c r="Y116" s="131"/>
      <c r="Z116" s="131"/>
      <c r="AA116" s="60"/>
    </row>
    <row r="117" spans="2:30" x14ac:dyDescent="0.2">
      <c r="B117" s="26" t="s">
        <v>260</v>
      </c>
      <c r="G117" s="40"/>
      <c r="Y117" s="47"/>
      <c r="Z117" s="47"/>
      <c r="AA117" s="60"/>
    </row>
    <row r="118" spans="2:30" x14ac:dyDescent="0.2">
      <c r="B118" s="26" t="s">
        <v>156</v>
      </c>
      <c r="Y118" s="47"/>
      <c r="Z118" s="47"/>
      <c r="AA118" s="60"/>
    </row>
    <row r="119" spans="2:30" x14ac:dyDescent="0.2">
      <c r="B119" s="114"/>
      <c r="C119" s="1" t="s">
        <v>270</v>
      </c>
      <c r="G119" s="40"/>
      <c r="AD119" s="4" t="s">
        <v>90</v>
      </c>
    </row>
    <row r="120" spans="2:30" ht="7" customHeight="1" x14ac:dyDescent="0.2">
      <c r="G120" s="40"/>
    </row>
    <row r="121" spans="2:30" x14ac:dyDescent="0.2">
      <c r="B121" s="114"/>
      <c r="C121" s="39" t="s">
        <v>262</v>
      </c>
      <c r="G121" s="40"/>
    </row>
    <row r="122" spans="2:30" x14ac:dyDescent="0.2">
      <c r="C122" s="44" t="s">
        <v>239</v>
      </c>
      <c r="G122" s="40"/>
    </row>
    <row r="123" spans="2:30" x14ac:dyDescent="0.2">
      <c r="B123" s="114"/>
      <c r="C123" s="40" t="s">
        <v>263</v>
      </c>
      <c r="G123" s="40"/>
    </row>
    <row r="124" spans="2:30" x14ac:dyDescent="0.2">
      <c r="C124" s="44" t="s">
        <v>155</v>
      </c>
      <c r="G124" s="40"/>
    </row>
    <row r="125" spans="2:30" x14ac:dyDescent="0.2">
      <c r="B125" s="114"/>
      <c r="C125" s="40" t="s">
        <v>264</v>
      </c>
      <c r="G125" s="40"/>
    </row>
    <row r="126" spans="2:30" ht="7" customHeight="1" x14ac:dyDescent="0.2">
      <c r="G126" s="40"/>
    </row>
    <row r="127" spans="2:30" x14ac:dyDescent="0.2">
      <c r="B127" s="114"/>
      <c r="C127" s="1" t="s">
        <v>265</v>
      </c>
      <c r="G127" s="40"/>
    </row>
    <row r="128" spans="2:30" ht="7" customHeight="1" x14ac:dyDescent="0.2">
      <c r="G128" s="40"/>
    </row>
    <row r="129" spans="1:30" x14ac:dyDescent="0.2">
      <c r="B129" s="114"/>
      <c r="C129" s="1" t="s">
        <v>277</v>
      </c>
      <c r="G129" s="40"/>
    </row>
    <row r="130" spans="1:30" ht="7" customHeight="1" x14ac:dyDescent="0.2">
      <c r="G130" s="40"/>
    </row>
    <row r="131" spans="1:30" x14ac:dyDescent="0.2">
      <c r="C131" s="57" t="s">
        <v>121</v>
      </c>
      <c r="D131" s="41"/>
      <c r="E131" s="41"/>
      <c r="F131" s="41"/>
      <c r="G131" s="41"/>
      <c r="H131" s="41"/>
      <c r="I131" s="41"/>
      <c r="J131" s="41"/>
      <c r="K131" s="41"/>
      <c r="L131" s="41"/>
      <c r="M131" s="41"/>
      <c r="N131" s="41"/>
    </row>
    <row r="132" spans="1:30" ht="13.5" customHeight="1" x14ac:dyDescent="0.2">
      <c r="C132" s="58" t="s">
        <v>102</v>
      </c>
      <c r="D132" s="43"/>
      <c r="E132" s="43"/>
      <c r="F132" s="43"/>
      <c r="G132" s="43"/>
      <c r="H132" s="43"/>
      <c r="I132" s="43"/>
      <c r="J132" s="43"/>
      <c r="K132" s="43"/>
      <c r="L132" s="43"/>
      <c r="M132" s="43"/>
      <c r="N132" s="43"/>
      <c r="O132" s="40"/>
      <c r="P132" s="40"/>
      <c r="Q132" s="40"/>
      <c r="R132" s="40"/>
      <c r="S132" s="40"/>
      <c r="T132" s="40"/>
      <c r="U132" s="40"/>
      <c r="V132" s="40"/>
    </row>
    <row r="133" spans="1:30" ht="13.5" customHeight="1" x14ac:dyDescent="0.2">
      <c r="C133" s="58" t="s">
        <v>271</v>
      </c>
      <c r="D133" s="43"/>
      <c r="E133" s="43"/>
      <c r="F133" s="43"/>
      <c r="G133" s="43"/>
      <c r="H133" s="43"/>
      <c r="I133" s="43"/>
      <c r="J133" s="43"/>
      <c r="K133" s="43"/>
      <c r="L133" s="43"/>
      <c r="M133" s="43"/>
      <c r="N133" s="43"/>
      <c r="O133" s="40"/>
      <c r="P133" s="40"/>
      <c r="Q133" s="40"/>
      <c r="R133" s="40"/>
      <c r="S133" s="40"/>
      <c r="T133" s="40"/>
      <c r="U133" s="40"/>
      <c r="V133" s="40"/>
    </row>
    <row r="134" spans="1:30" x14ac:dyDescent="0.2">
      <c r="C134" s="40"/>
      <c r="G134" s="40"/>
      <c r="AA134" s="38" t="s">
        <v>85</v>
      </c>
    </row>
    <row r="135" spans="1:30" ht="13.5" customHeight="1" x14ac:dyDescent="0.2">
      <c r="A135" s="1" t="s">
        <v>153</v>
      </c>
      <c r="Y135" s="196" t="s">
        <v>106</v>
      </c>
      <c r="Z135" s="197"/>
      <c r="AA135" s="198"/>
    </row>
    <row r="136" spans="1:30" ht="12.75" customHeight="1" x14ac:dyDescent="0.2">
      <c r="B136" s="161" t="s">
        <v>205</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302"/>
      <c r="Y136" s="199"/>
      <c r="Z136" s="200"/>
      <c r="AA136" s="201"/>
    </row>
    <row r="137" spans="1:30" x14ac:dyDescent="0.2">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302"/>
      <c r="Y137" s="202" t="str">
        <f>IF(Y78="","",IF(AND(Y78&gt;=15,B141="✔",I3&lt;&gt;"その他",(AC144+AC149+AC156+AC164+AC172+AC182+AC189)&gt;=4),20,0))</f>
        <v/>
      </c>
      <c r="Z137" s="203"/>
      <c r="AA137" s="33" t="s">
        <v>0</v>
      </c>
      <c r="AC137" s="4">
        <f>IF(Y137="",0,Y137)</f>
        <v>0</v>
      </c>
    </row>
    <row r="138" spans="1:30" ht="13.5" customHeight="1" x14ac:dyDescent="0.2">
      <c r="B138" s="102"/>
      <c r="C138" s="171" t="s">
        <v>213</v>
      </c>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row>
    <row r="139" spans="1:30" ht="13.5" customHeight="1" x14ac:dyDescent="0.2">
      <c r="B139" s="102"/>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row>
    <row r="140" spans="1:30" ht="7" customHeight="1" x14ac:dyDescent="0.2">
      <c r="G140" s="40"/>
    </row>
    <row r="141" spans="1:30" x14ac:dyDescent="0.2">
      <c r="B141" s="114"/>
      <c r="C141" s="1" t="s">
        <v>23</v>
      </c>
      <c r="H141" s="1" t="s">
        <v>244</v>
      </c>
      <c r="AD141" s="4" t="s">
        <v>90</v>
      </c>
    </row>
    <row r="142" spans="1:30" x14ac:dyDescent="0.2">
      <c r="B142" s="26" t="str">
        <f>IF(AND(I34="その他",B141="✔"),"工法が異なります","")</f>
        <v/>
      </c>
      <c r="H142" s="1" t="s">
        <v>242</v>
      </c>
    </row>
    <row r="143" spans="1:30" ht="7" customHeight="1" x14ac:dyDescent="0.2">
      <c r="G143" s="40"/>
    </row>
    <row r="144" spans="1:30" ht="13.5" customHeight="1" x14ac:dyDescent="0.2">
      <c r="B144" s="114"/>
      <c r="C144" s="1" t="s">
        <v>64</v>
      </c>
      <c r="H144" s="161" t="s">
        <v>214</v>
      </c>
      <c r="I144" s="161"/>
      <c r="J144" s="161"/>
      <c r="K144" s="161"/>
      <c r="L144" s="161"/>
      <c r="M144" s="161"/>
      <c r="N144" s="161"/>
      <c r="O144" s="161"/>
      <c r="P144" s="161"/>
      <c r="Q144" s="161"/>
      <c r="R144" s="161"/>
      <c r="S144" s="161"/>
      <c r="T144" s="161"/>
      <c r="U144" s="161"/>
      <c r="V144" s="161"/>
      <c r="W144" s="161"/>
      <c r="X144" s="161"/>
      <c r="Y144" s="161"/>
      <c r="Z144" s="161"/>
      <c r="AA144" s="161"/>
      <c r="AC144" s="4">
        <f>IF(AND(B61="",B65="✔",B144="✔"),4,0)</f>
        <v>0</v>
      </c>
    </row>
    <row r="145" spans="2:29" x14ac:dyDescent="0.2">
      <c r="C145" s="1" t="s">
        <v>215</v>
      </c>
      <c r="H145" s="161"/>
      <c r="I145" s="161"/>
      <c r="J145" s="161"/>
      <c r="K145" s="161"/>
      <c r="L145" s="161"/>
      <c r="M145" s="161"/>
      <c r="N145" s="161"/>
      <c r="O145" s="161"/>
      <c r="P145" s="161"/>
      <c r="Q145" s="161"/>
      <c r="R145" s="161"/>
      <c r="S145" s="161"/>
      <c r="T145" s="161"/>
      <c r="U145" s="161"/>
      <c r="V145" s="161"/>
      <c r="W145" s="161"/>
      <c r="X145" s="161"/>
      <c r="Y145" s="161"/>
      <c r="Z145" s="161"/>
      <c r="AA145" s="161"/>
    </row>
    <row r="146" spans="2:29" x14ac:dyDescent="0.2">
      <c r="C146" s="156" t="s">
        <v>190</v>
      </c>
      <c r="D146" s="157"/>
      <c r="E146" s="158"/>
      <c r="F146" s="118" t="str">
        <f>IF(AC144=0,"",AC144)</f>
        <v/>
      </c>
      <c r="H146" s="161"/>
      <c r="I146" s="161"/>
      <c r="J146" s="161"/>
      <c r="K146" s="161"/>
      <c r="L146" s="161"/>
      <c r="M146" s="161"/>
      <c r="N146" s="161"/>
      <c r="O146" s="161"/>
      <c r="P146" s="161"/>
      <c r="Q146" s="161"/>
      <c r="R146" s="161"/>
      <c r="S146" s="161"/>
      <c r="T146" s="161"/>
      <c r="U146" s="161"/>
      <c r="V146" s="161"/>
      <c r="W146" s="161"/>
      <c r="X146" s="161"/>
      <c r="Y146" s="161"/>
      <c r="Z146" s="161"/>
      <c r="AA146" s="161"/>
    </row>
    <row r="147" spans="2:29" x14ac:dyDescent="0.2">
      <c r="C147" s="214" t="s">
        <v>216</v>
      </c>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c r="Z147" s="214"/>
      <c r="AA147" s="214"/>
    </row>
    <row r="148" spans="2:29" x14ac:dyDescent="0.2">
      <c r="H148" s="102"/>
      <c r="I148" s="102"/>
      <c r="J148" s="102"/>
      <c r="K148" s="102"/>
      <c r="L148" s="102"/>
      <c r="M148" s="102"/>
      <c r="N148" s="102"/>
      <c r="O148" s="102"/>
      <c r="P148" s="102"/>
      <c r="Q148" s="102"/>
      <c r="R148" s="102"/>
      <c r="S148" s="102"/>
      <c r="T148" s="102"/>
      <c r="U148" s="102"/>
      <c r="V148" s="102"/>
      <c r="W148" s="102"/>
      <c r="X148" s="102"/>
      <c r="Y148" s="102"/>
      <c r="Z148" s="102"/>
      <c r="AA148" s="102"/>
    </row>
    <row r="149" spans="2:29" x14ac:dyDescent="0.2">
      <c r="B149" s="114"/>
      <c r="C149" s="1" t="s">
        <v>65</v>
      </c>
      <c r="H149" s="1" t="s">
        <v>217</v>
      </c>
      <c r="AC149" s="4">
        <f>IF(AND(B149="✔",N153&gt;=40,OR(N152="ささら子下見板",N152="押縁下見板",N152="南京下見板")),2,0)</f>
        <v>0</v>
      </c>
    </row>
    <row r="150" spans="2:29" x14ac:dyDescent="0.2">
      <c r="C150" s="45" t="s">
        <v>218</v>
      </c>
      <c r="H150" s="178" t="s">
        <v>68</v>
      </c>
      <c r="I150" s="178"/>
      <c r="J150" s="178"/>
      <c r="K150" s="178"/>
      <c r="L150" s="178"/>
      <c r="M150" s="178"/>
      <c r="N150" s="178"/>
      <c r="O150" s="178"/>
      <c r="P150" s="178" t="s">
        <v>62</v>
      </c>
      <c r="Q150" s="178"/>
      <c r="R150" s="178"/>
      <c r="S150" s="178"/>
      <c r="T150" s="178"/>
      <c r="U150" s="178"/>
      <c r="V150" s="178"/>
      <c r="W150" s="178"/>
      <c r="X150" s="178"/>
      <c r="Y150" s="178"/>
      <c r="Z150" s="178"/>
      <c r="AA150" s="178"/>
    </row>
    <row r="151" spans="2:29" x14ac:dyDescent="0.2">
      <c r="C151" s="149" t="s">
        <v>190</v>
      </c>
      <c r="D151" s="150"/>
      <c r="E151" s="153"/>
      <c r="F151" s="118" t="str">
        <f>IF(AC149=0,"",AC149)</f>
        <v/>
      </c>
      <c r="H151" s="178" t="s">
        <v>69</v>
      </c>
      <c r="I151" s="178"/>
      <c r="J151" s="178"/>
      <c r="K151" s="178"/>
      <c r="L151" s="178"/>
      <c r="M151" s="178"/>
      <c r="N151" s="178"/>
      <c r="O151" s="178"/>
      <c r="P151" s="178" t="s">
        <v>63</v>
      </c>
      <c r="Q151" s="178"/>
      <c r="R151" s="178"/>
      <c r="S151" s="178"/>
      <c r="T151" s="178"/>
      <c r="U151" s="178"/>
      <c r="V151" s="178"/>
      <c r="W151" s="178"/>
      <c r="X151" s="178"/>
      <c r="Y151" s="178"/>
      <c r="Z151" s="178"/>
      <c r="AA151" s="178"/>
    </row>
    <row r="152" spans="2:29" x14ac:dyDescent="0.2">
      <c r="H152" s="1" t="s">
        <v>115</v>
      </c>
      <c r="N152" s="176"/>
      <c r="O152" s="151"/>
      <c r="P152" s="151"/>
      <c r="Q152" s="151"/>
      <c r="R152" s="151"/>
      <c r="S152" s="152"/>
      <c r="AB152" s="5" t="str">
        <f>IF(AND(B149="✔",N152=""),"←リストから選択してください（ささら子下見板、押縁下見板、南京下見板）","")</f>
        <v/>
      </c>
    </row>
    <row r="153" spans="2:29" x14ac:dyDescent="0.2">
      <c r="H153" s="1" t="s">
        <v>116</v>
      </c>
      <c r="N153" s="176"/>
      <c r="O153" s="151"/>
      <c r="P153" s="152"/>
      <c r="AB153" s="5" t="str">
        <f>IF(AND(B149="✔",N153=""),"←施工面積を入力してください。","")</f>
        <v/>
      </c>
    </row>
    <row r="154" spans="2:29" x14ac:dyDescent="0.2">
      <c r="C154" s="175" t="s">
        <v>220</v>
      </c>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row>
    <row r="156" spans="2:29" x14ac:dyDescent="0.2">
      <c r="B156" s="114"/>
      <c r="C156" s="1" t="s">
        <v>66</v>
      </c>
      <c r="H156" s="105" t="s">
        <v>232</v>
      </c>
      <c r="AC156" s="4">
        <f>IF(AND(B156="✔",N160&gt;=40),2,IF(AND(B156="✔",N160+N161&gt;=40),1,0))</f>
        <v>0</v>
      </c>
    </row>
    <row r="157" spans="2:29" x14ac:dyDescent="0.2">
      <c r="C157" s="1" t="s">
        <v>233</v>
      </c>
      <c r="H157" s="105" t="s">
        <v>234</v>
      </c>
    </row>
    <row r="158" spans="2:29" x14ac:dyDescent="0.2">
      <c r="C158" s="156" t="s">
        <v>190</v>
      </c>
      <c r="D158" s="157"/>
      <c r="E158" s="158"/>
      <c r="F158" s="118" t="str">
        <f>IF(AC156=0,"",AC156)</f>
        <v/>
      </c>
      <c r="H158" s="1" t="s">
        <v>235</v>
      </c>
    </row>
    <row r="159" spans="2:29" x14ac:dyDescent="0.2">
      <c r="H159" s="27" t="s">
        <v>222</v>
      </c>
      <c r="AB159" s="106" t="str">
        <f>IF(AND(N160&gt;0,R160=""),"←こて塗り仕上げの材料を選択してください。",IF(AND(R160="その他のこて塗り",V160=""),"←こて塗りの材料を記載してください。",""))</f>
        <v/>
      </c>
    </row>
    <row r="160" spans="2:29" x14ac:dyDescent="0.2">
      <c r="B160" s="14" t="s">
        <v>223</v>
      </c>
      <c r="N160" s="176"/>
      <c r="O160" s="151"/>
      <c r="P160" s="152"/>
      <c r="Q160" s="1" t="s">
        <v>191</v>
      </c>
      <c r="R160" s="172"/>
      <c r="S160" s="173"/>
      <c r="T160" s="173"/>
      <c r="U160" s="174"/>
      <c r="V160" s="143"/>
      <c r="W160" s="144"/>
      <c r="X160" s="144"/>
      <c r="Y160" s="144"/>
      <c r="Z160" s="144"/>
      <c r="AB160" s="5" t="str">
        <f>IF(AND(B156="✔",N160=""),"←こて塗り（珪藻土及びじゅらく以外）の面積を入力してください。","")</f>
        <v/>
      </c>
      <c r="AC160" s="106"/>
    </row>
    <row r="161" spans="2:29" x14ac:dyDescent="0.2">
      <c r="B161" s="14" t="s">
        <v>192</v>
      </c>
      <c r="N161" s="176"/>
      <c r="O161" s="151"/>
      <c r="P161" s="152"/>
      <c r="Q161" s="1" t="s">
        <v>191</v>
      </c>
      <c r="R161" s="172"/>
      <c r="S161" s="173"/>
      <c r="T161" s="173"/>
      <c r="U161" s="174"/>
      <c r="V161" s="143"/>
      <c r="W161" s="144"/>
      <c r="X161" s="144"/>
      <c r="Y161" s="144"/>
      <c r="Z161" s="144"/>
      <c r="AB161" s="5" t="str">
        <f>IF(AND(B156="✔",N161=""),"←こて塗り（珪藻土及びじゅらく）の面積を入力してください。","")</f>
        <v/>
      </c>
      <c r="AC161" s="106"/>
    </row>
    <row r="162" spans="2:29" x14ac:dyDescent="0.2">
      <c r="C162" s="54" t="s">
        <v>236</v>
      </c>
      <c r="AB162" s="106" t="str">
        <f>IF(AND(N161&gt;0,R161=""),"こて塗り仕上げの材料を選択してください。",IF(AND(R161="その他のこて塗り",V161=""),"←こて塗りの材料を記載してください。",""))</f>
        <v/>
      </c>
    </row>
    <row r="164" spans="2:29" ht="13.5" customHeight="1" x14ac:dyDescent="0.2">
      <c r="B164" s="114"/>
      <c r="C164" s="1" t="s">
        <v>103</v>
      </c>
      <c r="H164" s="161" t="s">
        <v>104</v>
      </c>
      <c r="I164" s="161"/>
      <c r="J164" s="161"/>
      <c r="K164" s="161"/>
      <c r="L164" s="161"/>
      <c r="M164" s="161"/>
      <c r="N164" s="161"/>
      <c r="O164" s="161"/>
      <c r="P164" s="161"/>
      <c r="Q164" s="161"/>
      <c r="R164" s="161"/>
      <c r="S164" s="161"/>
      <c r="T164" s="161"/>
      <c r="U164" s="161"/>
      <c r="V164" s="161"/>
      <c r="W164" s="161"/>
      <c r="X164" s="161"/>
      <c r="Y164" s="161"/>
      <c r="Z164" s="161"/>
      <c r="AA164" s="161"/>
      <c r="AC164" s="4">
        <f>IF(AND(B164="✔",OR(N167="和瓦",N167="平板瓦",N167="S瓦")),2,0)</f>
        <v>0</v>
      </c>
    </row>
    <row r="165" spans="2:29" x14ac:dyDescent="0.2">
      <c r="C165" s="45" t="s">
        <v>218</v>
      </c>
      <c r="H165" s="161"/>
      <c r="I165" s="161"/>
      <c r="J165" s="161"/>
      <c r="K165" s="161"/>
      <c r="L165" s="161"/>
      <c r="M165" s="161"/>
      <c r="N165" s="161"/>
      <c r="O165" s="161"/>
      <c r="P165" s="161"/>
      <c r="Q165" s="161"/>
      <c r="R165" s="161"/>
      <c r="S165" s="161"/>
      <c r="T165" s="161"/>
      <c r="U165" s="161"/>
      <c r="V165" s="161"/>
      <c r="W165" s="161"/>
      <c r="X165" s="161"/>
      <c r="Y165" s="161"/>
      <c r="Z165" s="161"/>
      <c r="AA165" s="161"/>
    </row>
    <row r="166" spans="2:29" x14ac:dyDescent="0.2">
      <c r="C166" s="156" t="s">
        <v>190</v>
      </c>
      <c r="D166" s="157"/>
      <c r="E166" s="158"/>
      <c r="F166" s="118" t="str">
        <f>IF(AC164=0,"",AC164)</f>
        <v/>
      </c>
      <c r="H166" s="26" t="s">
        <v>105</v>
      </c>
      <c r="I166" s="102"/>
      <c r="J166" s="102"/>
      <c r="K166" s="102"/>
      <c r="L166" s="102"/>
      <c r="M166" s="102"/>
      <c r="N166" s="102"/>
      <c r="O166" s="102"/>
      <c r="P166" s="102"/>
      <c r="Q166" s="102"/>
      <c r="R166" s="102"/>
      <c r="S166" s="102"/>
      <c r="T166" s="102"/>
      <c r="U166" s="102"/>
      <c r="V166" s="102"/>
      <c r="W166" s="102"/>
      <c r="X166" s="102"/>
      <c r="Y166" s="102"/>
      <c r="Z166" s="102"/>
      <c r="AA166" s="102"/>
    </row>
    <row r="167" spans="2:29" x14ac:dyDescent="0.2">
      <c r="I167" s="298" t="s">
        <v>110</v>
      </c>
      <c r="J167" s="298"/>
      <c r="K167" s="298"/>
      <c r="L167" s="298"/>
      <c r="M167" s="102"/>
      <c r="N167" s="295"/>
      <c r="O167" s="296"/>
      <c r="P167" s="297"/>
      <c r="Q167" s="102"/>
      <c r="R167" s="102"/>
      <c r="S167" s="102"/>
      <c r="T167" s="102"/>
      <c r="U167" s="102"/>
      <c r="V167" s="102"/>
      <c r="W167" s="102"/>
      <c r="X167" s="102"/>
      <c r="Y167" s="102"/>
      <c r="Z167" s="102"/>
      <c r="AA167" s="102"/>
      <c r="AB167" s="5" t="str">
        <f>IF(AND(B164="✔",N167=""),"←リストから選択してください（和瓦、平板瓦、S瓦）","")</f>
        <v/>
      </c>
    </row>
    <row r="168" spans="2:29" ht="13.5" customHeight="1" x14ac:dyDescent="0.2">
      <c r="C168" s="171" t="s">
        <v>266</v>
      </c>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row>
    <row r="169" spans="2:29" x14ac:dyDescent="0.2">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row>
    <row r="170" spans="2:29" x14ac:dyDescent="0.2">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row>
    <row r="172" spans="2:29" ht="13.5" customHeight="1" x14ac:dyDescent="0.2">
      <c r="B172" s="114"/>
      <c r="C172" s="1" t="s">
        <v>67</v>
      </c>
      <c r="H172" s="161" t="s">
        <v>224</v>
      </c>
      <c r="I172" s="161"/>
      <c r="J172" s="161"/>
      <c r="K172" s="161"/>
      <c r="L172" s="161"/>
      <c r="M172" s="161"/>
      <c r="N172" s="161"/>
      <c r="O172" s="161"/>
      <c r="P172" s="161"/>
      <c r="Q172" s="161"/>
      <c r="R172" s="161"/>
      <c r="S172" s="161"/>
      <c r="T172" s="161"/>
      <c r="U172" s="161"/>
      <c r="V172" s="161"/>
      <c r="W172" s="161"/>
      <c r="X172" s="161"/>
      <c r="Y172" s="161"/>
      <c r="Z172" s="161"/>
      <c r="AA172" s="161"/>
      <c r="AC172" s="4">
        <f>IF(AND(B172="✔",N177&gt;=10),2,IF(AND(B172="✔",N177&gt;=5),1,0))</f>
        <v>0</v>
      </c>
    </row>
    <row r="173" spans="2:29" x14ac:dyDescent="0.2">
      <c r="C173" s="1" t="s">
        <v>221</v>
      </c>
      <c r="H173" s="161"/>
      <c r="I173" s="161"/>
      <c r="J173" s="161"/>
      <c r="K173" s="161"/>
      <c r="L173" s="161"/>
      <c r="M173" s="161"/>
      <c r="N173" s="161"/>
      <c r="O173" s="161"/>
      <c r="P173" s="161"/>
      <c r="Q173" s="161"/>
      <c r="R173" s="161"/>
      <c r="S173" s="161"/>
      <c r="T173" s="161"/>
      <c r="U173" s="161"/>
      <c r="V173" s="161"/>
      <c r="W173" s="161"/>
      <c r="X173" s="161"/>
      <c r="Y173" s="161"/>
      <c r="Z173" s="161"/>
      <c r="AA173" s="161"/>
    </row>
    <row r="174" spans="2:29" x14ac:dyDescent="0.2">
      <c r="C174" s="156" t="s">
        <v>190</v>
      </c>
      <c r="D174" s="157"/>
      <c r="E174" s="158"/>
      <c r="F174" s="118" t="str">
        <f>IF(AC172=0,"",AC172)</f>
        <v/>
      </c>
      <c r="H174" s="161"/>
      <c r="I174" s="161"/>
      <c r="J174" s="161"/>
      <c r="K174" s="161"/>
      <c r="L174" s="161"/>
      <c r="M174" s="161"/>
      <c r="N174" s="161"/>
      <c r="O174" s="161"/>
      <c r="P174" s="161"/>
      <c r="Q174" s="161"/>
      <c r="R174" s="161"/>
      <c r="S174" s="161"/>
      <c r="T174" s="161"/>
      <c r="U174" s="161"/>
      <c r="V174" s="161"/>
      <c r="W174" s="161"/>
      <c r="X174" s="161"/>
      <c r="Y174" s="161"/>
      <c r="Z174" s="161"/>
      <c r="AA174" s="161"/>
    </row>
    <row r="175" spans="2:29" ht="13.5" customHeight="1" x14ac:dyDescent="0.2">
      <c r="H175" s="178" t="s">
        <v>72</v>
      </c>
      <c r="I175" s="178"/>
      <c r="J175" s="178"/>
      <c r="K175" s="178"/>
      <c r="L175" s="178"/>
      <c r="M175" s="178"/>
      <c r="N175" s="178"/>
      <c r="O175" s="178"/>
      <c r="P175" s="179" t="s">
        <v>74</v>
      </c>
      <c r="Q175" s="179"/>
      <c r="R175" s="179"/>
      <c r="S175" s="179"/>
      <c r="T175" s="179"/>
      <c r="U175" s="179"/>
      <c r="V175" s="179"/>
      <c r="W175" s="179"/>
      <c r="X175" s="179"/>
      <c r="Y175" s="179"/>
      <c r="Z175" s="179"/>
      <c r="AA175" s="179"/>
    </row>
    <row r="176" spans="2:29" x14ac:dyDescent="0.2">
      <c r="H176" s="178" t="s">
        <v>73</v>
      </c>
      <c r="I176" s="178"/>
      <c r="J176" s="178"/>
      <c r="K176" s="178"/>
      <c r="L176" s="178"/>
      <c r="M176" s="178"/>
      <c r="N176" s="178"/>
      <c r="O176" s="178"/>
      <c r="P176" s="178" t="s">
        <v>75</v>
      </c>
      <c r="Q176" s="178"/>
      <c r="R176" s="178"/>
      <c r="S176" s="178"/>
      <c r="T176" s="178"/>
      <c r="U176" s="178"/>
      <c r="V176" s="178"/>
      <c r="W176" s="178"/>
      <c r="X176" s="178"/>
      <c r="Y176" s="178"/>
      <c r="Z176" s="178"/>
      <c r="AA176" s="178"/>
    </row>
    <row r="177" spans="2:29" x14ac:dyDescent="0.2">
      <c r="G177" s="1" t="s">
        <v>111</v>
      </c>
      <c r="N177" s="176"/>
      <c r="O177" s="151"/>
      <c r="P177" s="152"/>
      <c r="Q177" s="1" t="s">
        <v>219</v>
      </c>
      <c r="AB177" s="5" t="str">
        <f>IF(AND(B172="✔",N177=""),"←見付面積を入力してください。","")</f>
        <v/>
      </c>
    </row>
    <row r="178" spans="2:29" ht="13.5" customHeight="1" x14ac:dyDescent="0.2">
      <c r="C178" s="171" t="s">
        <v>225</v>
      </c>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c r="AA178" s="171"/>
    </row>
    <row r="179" spans="2:29" x14ac:dyDescent="0.2">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c r="AA179" s="171"/>
    </row>
    <row r="180" spans="2:29" x14ac:dyDescent="0.2">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row>
    <row r="181" spans="2:29" x14ac:dyDescent="0.2">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row>
    <row r="182" spans="2:29" ht="13.5" customHeight="1" x14ac:dyDescent="0.2">
      <c r="B182" s="114"/>
      <c r="C182" s="1" t="s">
        <v>112</v>
      </c>
      <c r="H182" s="161" t="s">
        <v>226</v>
      </c>
      <c r="I182" s="161"/>
      <c r="J182" s="161"/>
      <c r="K182" s="161"/>
      <c r="L182" s="161"/>
      <c r="M182" s="161"/>
      <c r="N182" s="161"/>
      <c r="O182" s="161"/>
      <c r="P182" s="161"/>
      <c r="Q182" s="161"/>
      <c r="R182" s="161"/>
      <c r="S182" s="161"/>
      <c r="T182" s="161"/>
      <c r="U182" s="161"/>
      <c r="V182" s="161"/>
      <c r="W182" s="161"/>
      <c r="X182" s="161"/>
      <c r="Y182" s="161"/>
      <c r="Z182" s="161"/>
      <c r="AA182" s="161"/>
      <c r="AC182" s="4">
        <f>IF(AND(B182="✔",N184&gt;=6),1,0)</f>
        <v>0</v>
      </c>
    </row>
    <row r="183" spans="2:29" x14ac:dyDescent="0.2">
      <c r="C183" s="1" t="s">
        <v>193</v>
      </c>
      <c r="H183" s="161"/>
      <c r="I183" s="161"/>
      <c r="J183" s="161"/>
      <c r="K183" s="161"/>
      <c r="L183" s="161"/>
      <c r="M183" s="161"/>
      <c r="N183" s="161"/>
      <c r="O183" s="161"/>
      <c r="P183" s="161"/>
      <c r="Q183" s="161"/>
      <c r="R183" s="161"/>
      <c r="S183" s="161"/>
      <c r="T183" s="161"/>
      <c r="U183" s="161"/>
      <c r="V183" s="161"/>
      <c r="W183" s="161"/>
      <c r="X183" s="161"/>
      <c r="Y183" s="161"/>
      <c r="Z183" s="161"/>
      <c r="AA183" s="161"/>
    </row>
    <row r="184" spans="2:29" x14ac:dyDescent="0.2">
      <c r="C184" s="156" t="s">
        <v>190</v>
      </c>
      <c r="D184" s="157"/>
      <c r="E184" s="158"/>
      <c r="F184" s="118" t="str">
        <f>IF(AC182=0,"",AC182)</f>
        <v/>
      </c>
      <c r="I184" s="1" t="s">
        <v>113</v>
      </c>
      <c r="N184" s="176"/>
      <c r="O184" s="151"/>
      <c r="P184" s="152"/>
      <c r="Q184" s="1" t="s">
        <v>114</v>
      </c>
      <c r="AB184" s="5" t="str">
        <f>IF(AND(B182="✔",N184=""),"←畳の数量を入力してください。","")</f>
        <v/>
      </c>
    </row>
    <row r="185" spans="2:29" ht="13.5" customHeight="1" x14ac:dyDescent="0.2">
      <c r="C185" s="171" t="s">
        <v>227</v>
      </c>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row>
    <row r="186" spans="2:29" x14ac:dyDescent="0.2">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row>
    <row r="187" spans="2:29" x14ac:dyDescent="0.2">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row>
    <row r="189" spans="2:29" ht="13.5" customHeight="1" x14ac:dyDescent="0.2">
      <c r="B189" s="114"/>
      <c r="C189" s="159" t="s">
        <v>238</v>
      </c>
      <c r="D189" s="160"/>
      <c r="E189" s="160"/>
      <c r="F189" s="160"/>
      <c r="G189" s="160"/>
      <c r="H189" s="177" t="s">
        <v>247</v>
      </c>
      <c r="I189" s="177"/>
      <c r="J189" s="177"/>
      <c r="K189" s="177"/>
      <c r="L189" s="177"/>
      <c r="M189" s="177"/>
      <c r="N189" s="177"/>
      <c r="O189" s="177"/>
      <c r="P189" s="177"/>
      <c r="Q189" s="177"/>
      <c r="R189" s="177"/>
      <c r="S189" s="177"/>
      <c r="T189" s="177"/>
      <c r="U189" s="177"/>
      <c r="V189" s="177"/>
      <c r="W189" s="177"/>
      <c r="X189" s="177"/>
      <c r="Y189" s="177"/>
      <c r="Z189" s="177"/>
      <c r="AA189" s="177"/>
      <c r="AC189" s="4">
        <f>IF(AND(B189="✔",N195&gt;=20),2,IF(AND(B189="✔",N195&gt;=10),1,0))</f>
        <v>0</v>
      </c>
    </row>
    <row r="190" spans="2:29" ht="13.5" customHeight="1" x14ac:dyDescent="0.2">
      <c r="C190" s="1" t="s">
        <v>228</v>
      </c>
      <c r="D190" s="40"/>
      <c r="E190" s="40"/>
      <c r="F190" s="40"/>
      <c r="G190" s="40"/>
      <c r="H190" s="177"/>
      <c r="I190" s="177"/>
      <c r="J190" s="177"/>
      <c r="K190" s="177"/>
      <c r="L190" s="177"/>
      <c r="M190" s="177"/>
      <c r="N190" s="177"/>
      <c r="O190" s="177"/>
      <c r="P190" s="177"/>
      <c r="Q190" s="177"/>
      <c r="R190" s="177"/>
      <c r="S190" s="177"/>
      <c r="T190" s="177"/>
      <c r="U190" s="177"/>
      <c r="V190" s="177"/>
      <c r="W190" s="177"/>
      <c r="X190" s="177"/>
      <c r="Y190" s="177"/>
      <c r="Z190" s="177"/>
      <c r="AA190" s="177"/>
    </row>
    <row r="191" spans="2:29" x14ac:dyDescent="0.2">
      <c r="C191" s="156" t="s">
        <v>190</v>
      </c>
      <c r="D191" s="157"/>
      <c r="E191" s="158"/>
      <c r="F191" s="118" t="str">
        <f>IF(AC189=0,"",AC189)</f>
        <v/>
      </c>
      <c r="H191" s="177"/>
      <c r="I191" s="177"/>
      <c r="J191" s="177"/>
      <c r="K191" s="177"/>
      <c r="L191" s="177"/>
      <c r="M191" s="177"/>
      <c r="N191" s="177"/>
      <c r="O191" s="177"/>
      <c r="P191" s="177"/>
      <c r="Q191" s="177"/>
      <c r="R191" s="177"/>
      <c r="S191" s="177"/>
      <c r="T191" s="177"/>
      <c r="U191" s="177"/>
      <c r="V191" s="177"/>
      <c r="W191" s="177"/>
      <c r="X191" s="177"/>
      <c r="Y191" s="177"/>
      <c r="Z191" s="177"/>
      <c r="AA191" s="177"/>
    </row>
    <row r="192" spans="2:29" ht="8.25" customHeight="1" x14ac:dyDescent="0.2">
      <c r="D192" s="102"/>
      <c r="E192" s="102"/>
      <c r="F192" s="102"/>
      <c r="H192" s="177"/>
      <c r="I192" s="177"/>
      <c r="J192" s="177"/>
      <c r="K192" s="177"/>
      <c r="L192" s="177"/>
      <c r="M192" s="177"/>
      <c r="N192" s="177"/>
      <c r="O192" s="177"/>
      <c r="P192" s="177"/>
      <c r="Q192" s="177"/>
      <c r="R192" s="177"/>
      <c r="S192" s="177"/>
      <c r="T192" s="177"/>
      <c r="U192" s="177"/>
      <c r="V192" s="177"/>
      <c r="W192" s="177"/>
      <c r="X192" s="177"/>
      <c r="Y192" s="177"/>
      <c r="Z192" s="177"/>
      <c r="AA192" s="177"/>
    </row>
    <row r="193" spans="1:28" ht="8.25" customHeight="1" x14ac:dyDescent="0.2">
      <c r="H193" s="177"/>
      <c r="I193" s="177"/>
      <c r="J193" s="177"/>
      <c r="K193" s="177"/>
      <c r="L193" s="177"/>
      <c r="M193" s="177"/>
      <c r="N193" s="177"/>
      <c r="O193" s="177"/>
      <c r="P193" s="177"/>
      <c r="Q193" s="177"/>
      <c r="R193" s="177"/>
      <c r="S193" s="177"/>
      <c r="T193" s="177"/>
      <c r="U193" s="177"/>
      <c r="V193" s="177"/>
      <c r="W193" s="177"/>
      <c r="X193" s="177"/>
      <c r="Y193" s="177"/>
      <c r="Z193" s="177"/>
      <c r="AA193" s="177"/>
    </row>
    <row r="194" spans="1:28" ht="13.5" customHeight="1" x14ac:dyDescent="0.2">
      <c r="C194" s="161" t="s">
        <v>229</v>
      </c>
      <c r="D194" s="161"/>
      <c r="E194" s="161"/>
      <c r="F194" s="161"/>
      <c r="G194" s="161"/>
      <c r="H194" s="161"/>
      <c r="I194" s="161"/>
      <c r="J194" s="161"/>
      <c r="K194" s="161"/>
      <c r="L194" s="161"/>
      <c r="M194" s="10"/>
      <c r="N194" s="10"/>
      <c r="O194" s="10"/>
      <c r="P194" s="10"/>
      <c r="Q194" s="10"/>
      <c r="R194" s="10"/>
      <c r="S194" s="10"/>
      <c r="T194" s="10"/>
      <c r="U194" s="10"/>
      <c r="V194" s="10"/>
      <c r="W194" s="10"/>
      <c r="X194" s="10"/>
      <c r="Y194" s="10"/>
      <c r="Z194" s="10"/>
      <c r="AA194" s="10"/>
    </row>
    <row r="195" spans="1:28" x14ac:dyDescent="0.2">
      <c r="C195" s="161"/>
      <c r="D195" s="161"/>
      <c r="E195" s="161"/>
      <c r="F195" s="161"/>
      <c r="G195" s="161"/>
      <c r="H195" s="161"/>
      <c r="I195" s="161"/>
      <c r="J195" s="161"/>
      <c r="K195" s="161"/>
      <c r="L195" s="161"/>
      <c r="N195" s="176"/>
      <c r="O195" s="151"/>
      <c r="P195" s="152"/>
      <c r="Q195" s="1" t="s">
        <v>191</v>
      </c>
      <c r="AB195" s="5" t="str">
        <f>IF(AND(B189="✔",N195=""),"←小屋組又は床組みの県産材構造現し見上げ面積を入力してください。","")</f>
        <v/>
      </c>
    </row>
    <row r="196" spans="1:28" ht="41.25" customHeight="1" x14ac:dyDescent="0.2">
      <c r="C196" s="171" t="s">
        <v>248</v>
      </c>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71"/>
    </row>
    <row r="197" spans="1:28" x14ac:dyDescent="0.2">
      <c r="B197" s="156" t="s">
        <v>194</v>
      </c>
      <c r="C197" s="157"/>
      <c r="D197" s="157"/>
      <c r="E197" s="158"/>
      <c r="F197" s="117" t="str">
        <f>IF(SUM(F146,F151,F158,F166,F174,F184,F191)=0,"",SUM(F146,F151,F158,F166,F174,F184,F191))</f>
        <v/>
      </c>
      <c r="G197" s="59"/>
      <c r="H197" s="59"/>
      <c r="I197" s="59"/>
      <c r="J197" s="59"/>
      <c r="K197" s="59"/>
      <c r="L197" s="59"/>
      <c r="M197" s="59"/>
      <c r="N197" s="59"/>
      <c r="O197" s="59"/>
      <c r="P197" s="59"/>
      <c r="Q197" s="59"/>
      <c r="R197" s="59"/>
      <c r="S197" s="59"/>
      <c r="T197" s="59"/>
      <c r="U197" s="59"/>
      <c r="V197" s="59"/>
      <c r="W197" s="134" t="s">
        <v>85</v>
      </c>
      <c r="X197" s="134"/>
      <c r="Y197" s="134"/>
      <c r="Z197" s="134"/>
      <c r="AA197" s="134"/>
    </row>
    <row r="198" spans="1:28" ht="15.75" customHeight="1" x14ac:dyDescent="0.2">
      <c r="C198" s="59"/>
      <c r="D198" s="59"/>
      <c r="E198" s="59"/>
      <c r="F198" s="59"/>
      <c r="G198" s="59"/>
      <c r="H198" s="59"/>
      <c r="I198" s="59"/>
      <c r="J198" s="59"/>
      <c r="K198" s="59"/>
      <c r="L198" s="59"/>
      <c r="M198" s="59"/>
      <c r="N198" s="59"/>
      <c r="O198" s="59"/>
      <c r="P198" s="59"/>
      <c r="Q198" s="59"/>
      <c r="R198" s="59"/>
      <c r="S198" s="59"/>
      <c r="T198" s="59"/>
      <c r="U198" s="59"/>
      <c r="V198" s="59"/>
      <c r="W198" s="134"/>
      <c r="X198" s="134"/>
      <c r="Y198" s="134"/>
      <c r="Z198" s="134"/>
      <c r="AA198" s="134"/>
    </row>
    <row r="199" spans="1:28" x14ac:dyDescent="0.2">
      <c r="B199" s="40"/>
      <c r="C199" s="40"/>
      <c r="D199" s="40"/>
      <c r="E199" s="40"/>
      <c r="F199" s="40"/>
      <c r="G199" s="40"/>
      <c r="H199" s="40"/>
      <c r="I199" s="40"/>
      <c r="J199" s="113"/>
      <c r="K199" s="165" t="str">
        <f>IF(Y78="","",(MIN(SUM(Y78,Y96,Y114,Y137),100)))</f>
        <v/>
      </c>
      <c r="L199" s="166"/>
      <c r="M199" s="167"/>
      <c r="AB199" s="129">
        <f>SUM(Y73,Y74,Y75,Y77,Y96,Y114,Y137)</f>
        <v>0</v>
      </c>
    </row>
    <row r="200" spans="1:28" x14ac:dyDescent="0.2">
      <c r="B200" s="40"/>
      <c r="C200" s="44" t="s">
        <v>273</v>
      </c>
      <c r="E200" s="40"/>
      <c r="F200" s="40"/>
      <c r="G200" s="40"/>
      <c r="H200" s="40"/>
      <c r="I200" s="40"/>
      <c r="J200" s="113"/>
      <c r="K200" s="168"/>
      <c r="L200" s="169"/>
      <c r="M200" s="170"/>
      <c r="N200" s="1" t="s">
        <v>77</v>
      </c>
    </row>
    <row r="201" spans="1:28" x14ac:dyDescent="0.2">
      <c r="A201" s="14"/>
      <c r="G201" s="40"/>
    </row>
    <row r="202" spans="1:28" x14ac:dyDescent="0.2">
      <c r="A202" s="14" t="s">
        <v>168</v>
      </c>
      <c r="G202" s="40"/>
    </row>
    <row r="203" spans="1:28" x14ac:dyDescent="0.2">
      <c r="A203" s="290" t="s">
        <v>210</v>
      </c>
      <c r="B203" s="290"/>
      <c r="C203" s="290"/>
      <c r="D203" s="290"/>
      <c r="E203" s="290"/>
      <c r="F203" s="290"/>
      <c r="G203" s="290"/>
      <c r="H203" s="290"/>
      <c r="I203" s="290"/>
      <c r="J203" s="290"/>
      <c r="K203" s="290"/>
      <c r="L203" s="290"/>
      <c r="M203" s="290"/>
      <c r="N203" s="290"/>
      <c r="O203" s="290"/>
      <c r="P203" s="290"/>
      <c r="Q203" s="290"/>
      <c r="R203" s="290"/>
      <c r="S203" s="290"/>
      <c r="T203" s="290"/>
      <c r="U203" s="290"/>
      <c r="V203" s="290"/>
      <c r="W203" s="290"/>
      <c r="X203" s="290"/>
      <c r="Y203" s="290"/>
      <c r="Z203" s="290"/>
      <c r="AA203" s="290"/>
    </row>
    <row r="204" spans="1:28" x14ac:dyDescent="0.2">
      <c r="A204" s="290"/>
      <c r="B204" s="290"/>
      <c r="C204" s="290"/>
      <c r="D204" s="290"/>
      <c r="E204" s="290"/>
      <c r="F204" s="290"/>
      <c r="G204" s="290"/>
      <c r="H204" s="290"/>
      <c r="I204" s="290"/>
      <c r="J204" s="290"/>
      <c r="K204" s="290"/>
      <c r="L204" s="290"/>
      <c r="M204" s="290"/>
      <c r="N204" s="290"/>
      <c r="O204" s="290"/>
      <c r="P204" s="290"/>
      <c r="Q204" s="290"/>
      <c r="R204" s="290"/>
      <c r="S204" s="290"/>
      <c r="T204" s="290"/>
      <c r="U204" s="290"/>
      <c r="V204" s="290"/>
      <c r="W204" s="290"/>
      <c r="X204" s="290"/>
      <c r="Y204" s="290"/>
      <c r="Z204" s="290"/>
      <c r="AA204" s="290"/>
    </row>
    <row r="205" spans="1:28" x14ac:dyDescent="0.2">
      <c r="A205" s="14"/>
      <c r="G205" s="40"/>
    </row>
    <row r="206" spans="1:28" ht="16.5" x14ac:dyDescent="0.2">
      <c r="A206" s="46" t="s">
        <v>82</v>
      </c>
    </row>
    <row r="208" spans="1:28" ht="22.5" customHeight="1" x14ac:dyDescent="0.2"/>
    <row r="209" spans="3:18" x14ac:dyDescent="0.2">
      <c r="C209" s="1" t="s">
        <v>158</v>
      </c>
    </row>
    <row r="210" spans="3:18" x14ac:dyDescent="0.2">
      <c r="C210" s="26" t="s">
        <v>117</v>
      </c>
    </row>
    <row r="212" spans="3:18" x14ac:dyDescent="0.2">
      <c r="C212" s="1" t="s">
        <v>202</v>
      </c>
    </row>
    <row r="213" spans="3:18" x14ac:dyDescent="0.2">
      <c r="C213" s="1" t="s">
        <v>230</v>
      </c>
    </row>
    <row r="214" spans="3:18" x14ac:dyDescent="0.2">
      <c r="C214" s="1" t="str">
        <f>IF(I45="要","各階平面図、配置図",IF(I45="不要","各階平面図、配置図",""))</f>
        <v/>
      </c>
    </row>
    <row r="215" spans="3:18" x14ac:dyDescent="0.2">
      <c r="C215" s="1" t="str">
        <f>IF(I56="有","他に利用する補助金一覧表（様式第２号別紙）","")</f>
        <v/>
      </c>
    </row>
    <row r="217" spans="3:18" x14ac:dyDescent="0.2">
      <c r="R217" s="116"/>
    </row>
    <row r="226" spans="1:28" x14ac:dyDescent="0.2">
      <c r="A226" s="161" t="s">
        <v>241</v>
      </c>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row>
    <row r="227" spans="1:28" x14ac:dyDescent="0.2">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row>
    <row r="229" spans="1:28" x14ac:dyDescent="0.2">
      <c r="J229" s="162" t="s">
        <v>246</v>
      </c>
      <c r="K229" s="163"/>
      <c r="L229" s="163"/>
      <c r="M229" s="163"/>
      <c r="N229" s="163"/>
      <c r="O229" s="163"/>
      <c r="P229" s="163"/>
      <c r="Q229" s="163"/>
      <c r="R229" s="163"/>
      <c r="S229" s="163"/>
      <c r="T229" s="163"/>
      <c r="U229" s="163"/>
      <c r="V229" s="163"/>
      <c r="W229" s="163"/>
      <c r="X229" s="163"/>
      <c r="Y229" s="163"/>
      <c r="Z229" s="163"/>
      <c r="AA229" s="163"/>
      <c r="AB229" s="5" t="str">
        <f>IF(P229="","←工事監理者氏名（工事監理者が不要な場合は工事施工者氏名を選択し、当該内容）を入力してください。","")</f>
        <v>←工事監理者氏名（工事監理者が不要な場合は工事施工者氏名を選択し、当該内容）を入力してください。</v>
      </c>
    </row>
    <row r="230" spans="1:28" x14ac:dyDescent="0.2">
      <c r="J230" s="164" t="s">
        <v>195</v>
      </c>
      <c r="K230" s="164"/>
      <c r="L230" s="164"/>
      <c r="M230" s="164"/>
      <c r="N230" s="164"/>
      <c r="O230" s="164"/>
      <c r="P230" s="163"/>
      <c r="Q230" s="163"/>
      <c r="R230" s="163"/>
      <c r="S230" s="163"/>
      <c r="T230" s="163"/>
      <c r="U230" s="163"/>
      <c r="V230" s="163"/>
      <c r="W230" s="163"/>
      <c r="X230" s="163"/>
      <c r="Y230" s="163"/>
      <c r="Z230" s="163"/>
      <c r="AA230" s="163"/>
      <c r="AB230" s="5" t="str">
        <f>IF(P230="","←建築士事務所名を入力してください。","")</f>
        <v>←建築士事務所名を入力してください。</v>
      </c>
    </row>
    <row r="231" spans="1:28" ht="17.25" customHeight="1" x14ac:dyDescent="0.2">
      <c r="J231" s="140" t="s">
        <v>196</v>
      </c>
      <c r="K231" s="141"/>
      <c r="L231" s="141"/>
      <c r="M231" s="141"/>
      <c r="N231" s="141"/>
      <c r="O231" s="142"/>
      <c r="P231" s="149" t="s">
        <v>53</v>
      </c>
      <c r="Q231" s="150"/>
      <c r="R231" s="150"/>
      <c r="S231" s="150"/>
      <c r="T231" s="151"/>
      <c r="U231" s="151"/>
      <c r="V231" s="151"/>
      <c r="W231" s="151"/>
      <c r="X231" s="151"/>
      <c r="Y231" s="151"/>
      <c r="Z231" s="151"/>
      <c r="AA231" s="152"/>
      <c r="AB231" s="5" t="str">
        <f>IF(T231="","←建築士事務所の登録区分を選択（１級、２級、木造）してください。","")</f>
        <v>←建築士事務所の登録区分を選択（１級、２級、木造）してください。</v>
      </c>
    </row>
    <row r="232" spans="1:28" ht="17.25" customHeight="1" x14ac:dyDescent="0.2">
      <c r="J232" s="143"/>
      <c r="K232" s="144"/>
      <c r="L232" s="144"/>
      <c r="M232" s="144"/>
      <c r="N232" s="144"/>
      <c r="O232" s="145"/>
      <c r="P232" s="149" t="s">
        <v>197</v>
      </c>
      <c r="Q232" s="150"/>
      <c r="R232" s="150"/>
      <c r="S232" s="150"/>
      <c r="T232" s="151"/>
      <c r="U232" s="151"/>
      <c r="V232" s="151"/>
      <c r="W232" s="151"/>
      <c r="X232" s="151"/>
      <c r="Y232" s="151"/>
      <c r="Z232" s="150" t="s">
        <v>198</v>
      </c>
      <c r="AA232" s="153"/>
      <c r="AB232" s="5" t="str">
        <f>IF(T232="","←建築士事務所の登録を受けた都道府県名入力してください。","")</f>
        <v>←建築士事務所の登録を受けた都道府県名入力してください。</v>
      </c>
    </row>
    <row r="233" spans="1:28" ht="17.25" customHeight="1" x14ac:dyDescent="0.2">
      <c r="J233" s="146"/>
      <c r="K233" s="147"/>
      <c r="L233" s="147"/>
      <c r="M233" s="147"/>
      <c r="N233" s="147"/>
      <c r="O233" s="148"/>
      <c r="P233" s="149" t="s">
        <v>199</v>
      </c>
      <c r="Q233" s="150"/>
      <c r="R233" s="150"/>
      <c r="S233" s="150"/>
      <c r="T233" s="154"/>
      <c r="U233" s="154"/>
      <c r="V233" s="154"/>
      <c r="W233" s="154"/>
      <c r="X233" s="154"/>
      <c r="Y233" s="154"/>
      <c r="Z233" s="154"/>
      <c r="AA233" s="155"/>
      <c r="AB233" s="5" t="str">
        <f>IF(T233="","←建築士事務所の登録番号を入力してください。","")</f>
        <v>←建築士事務所の登録番号を入力してください。</v>
      </c>
    </row>
    <row r="234" spans="1:28" ht="17.25" customHeight="1" x14ac:dyDescent="0.2">
      <c r="A234" s="1" t="s">
        <v>243</v>
      </c>
    </row>
    <row r="235" spans="1:28" ht="28.5" customHeight="1" x14ac:dyDescent="0.2">
      <c r="A235" s="161" t="s">
        <v>245</v>
      </c>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row>
    <row r="237" spans="1:28" ht="23.25" customHeight="1" x14ac:dyDescent="0.2"/>
  </sheetData>
  <sheetProtection algorithmName="SHA-512" hashValue="RNei4BYDqRx5woTDjmWynpAP+oI7ZnLPwokBu2ZTQJiLulSd+ItQ8KseAghrSIto90NytWYb8bmxx1JWS6WsOQ==" saltValue="8RsZeZ2IgOXc3Cb/kDnNoQ==" spinCount="100000" sheet="1" objects="1" scenarios="1"/>
  <mergeCells count="175">
    <mergeCell ref="A203:AA204"/>
    <mergeCell ref="A235:AA235"/>
    <mergeCell ref="S35:T35"/>
    <mergeCell ref="S36:T36"/>
    <mergeCell ref="V35:W35"/>
    <mergeCell ref="V36:W36"/>
    <mergeCell ref="N66:Q66"/>
    <mergeCell ref="B67:AA68"/>
    <mergeCell ref="S66:T66"/>
    <mergeCell ref="V66:W66"/>
    <mergeCell ref="D66:M66"/>
    <mergeCell ref="N167:P167"/>
    <mergeCell ref="I167:L167"/>
    <mergeCell ref="H164:AA165"/>
    <mergeCell ref="H144:AA146"/>
    <mergeCell ref="H150:O150"/>
    <mergeCell ref="H151:O151"/>
    <mergeCell ref="P150:AA150"/>
    <mergeCell ref="C151:E151"/>
    <mergeCell ref="Q71:T71"/>
    <mergeCell ref="U71:X72"/>
    <mergeCell ref="Y71:AA72"/>
    <mergeCell ref="Y78:Z78"/>
    <mergeCell ref="B136:X137"/>
    <mergeCell ref="I32:N32"/>
    <mergeCell ref="S32:U32"/>
    <mergeCell ref="V32:W32"/>
    <mergeCell ref="N36:Q36"/>
    <mergeCell ref="D35:H36"/>
    <mergeCell ref="I35:M35"/>
    <mergeCell ref="I36:M36"/>
    <mergeCell ref="I45:N45"/>
    <mergeCell ref="D45:H45"/>
    <mergeCell ref="N37:Q37"/>
    <mergeCell ref="S37:T37"/>
    <mergeCell ref="V37:W37"/>
    <mergeCell ref="D37:M37"/>
    <mergeCell ref="D38:H38"/>
    <mergeCell ref="I38:X38"/>
    <mergeCell ref="I40:X40"/>
    <mergeCell ref="I33:K33"/>
    <mergeCell ref="N35:Q35"/>
    <mergeCell ref="R30:U30"/>
    <mergeCell ref="R31:U31"/>
    <mergeCell ref="C8:F8"/>
    <mergeCell ref="H8:I8"/>
    <mergeCell ref="K8:L8"/>
    <mergeCell ref="N13:Z13"/>
    <mergeCell ref="N14:Z14"/>
    <mergeCell ref="N11:Z11"/>
    <mergeCell ref="O10:Z10"/>
    <mergeCell ref="J12:M12"/>
    <mergeCell ref="J13:M13"/>
    <mergeCell ref="J14:M14"/>
    <mergeCell ref="N12:Z12"/>
    <mergeCell ref="C20:AA20"/>
    <mergeCell ref="O29:R29"/>
    <mergeCell ref="W29:X29"/>
    <mergeCell ref="S29:V29"/>
    <mergeCell ref="A17:AA17"/>
    <mergeCell ref="L30:L31"/>
    <mergeCell ref="A3:AA3"/>
    <mergeCell ref="U76:X76"/>
    <mergeCell ref="U77:X77"/>
    <mergeCell ref="Q77:T77"/>
    <mergeCell ref="F76:P76"/>
    <mergeCell ref="F77:P77"/>
    <mergeCell ref="D62:H62"/>
    <mergeCell ref="I62:X62"/>
    <mergeCell ref="I28:X28"/>
    <mergeCell ref="D27:H28"/>
    <mergeCell ref="I27:L27"/>
    <mergeCell ref="M27:X27"/>
    <mergeCell ref="I29:N29"/>
    <mergeCell ref="M30:Q31"/>
    <mergeCell ref="D30:H31"/>
    <mergeCell ref="I30:K31"/>
    <mergeCell ref="D42:H42"/>
    <mergeCell ref="A5:AA6"/>
    <mergeCell ref="D32:H32"/>
    <mergeCell ref="D34:H34"/>
    <mergeCell ref="I34:X34"/>
    <mergeCell ref="D29:H29"/>
    <mergeCell ref="V30:W30"/>
    <mergeCell ref="V31:W31"/>
    <mergeCell ref="C138:AA139"/>
    <mergeCell ref="C146:E146"/>
    <mergeCell ref="C147:AA147"/>
    <mergeCell ref="D71:P71"/>
    <mergeCell ref="U74:X74"/>
    <mergeCell ref="E73:P73"/>
    <mergeCell ref="F74:P74"/>
    <mergeCell ref="Q74:T74"/>
    <mergeCell ref="Y114:Z114"/>
    <mergeCell ref="Y112:AA113"/>
    <mergeCell ref="C110:Z111"/>
    <mergeCell ref="Q104:AA105"/>
    <mergeCell ref="Y77:Z77"/>
    <mergeCell ref="Q75:T75"/>
    <mergeCell ref="Y75:Z75"/>
    <mergeCell ref="U75:X75"/>
    <mergeCell ref="Q76:T76"/>
    <mergeCell ref="G75:P75"/>
    <mergeCell ref="D56:H56"/>
    <mergeCell ref="I56:N56"/>
    <mergeCell ref="P56:AA56"/>
    <mergeCell ref="D41:H41"/>
    <mergeCell ref="D40:H40"/>
    <mergeCell ref="I41:X41"/>
    <mergeCell ref="I42:X42"/>
    <mergeCell ref="N153:P153"/>
    <mergeCell ref="N152:S152"/>
    <mergeCell ref="D72:P72"/>
    <mergeCell ref="Q72:T72"/>
    <mergeCell ref="Y135:AA136"/>
    <mergeCell ref="Y137:Z137"/>
    <mergeCell ref="C107:N108"/>
    <mergeCell ref="Q107:AA108"/>
    <mergeCell ref="Q73:T73"/>
    <mergeCell ref="Y73:Z73"/>
    <mergeCell ref="Y74:Z74"/>
    <mergeCell ref="Q101:AA102"/>
    <mergeCell ref="Y96:Z96"/>
    <mergeCell ref="Y94:AA95"/>
    <mergeCell ref="C104:N105"/>
    <mergeCell ref="U73:X73"/>
    <mergeCell ref="P151:AA151"/>
    <mergeCell ref="C168:AA170"/>
    <mergeCell ref="C166:E166"/>
    <mergeCell ref="R161:U161"/>
    <mergeCell ref="V161:Z161"/>
    <mergeCell ref="C154:AA154"/>
    <mergeCell ref="C196:AA196"/>
    <mergeCell ref="H182:AA183"/>
    <mergeCell ref="N184:P184"/>
    <mergeCell ref="H172:AA174"/>
    <mergeCell ref="H189:AA193"/>
    <mergeCell ref="N160:P160"/>
    <mergeCell ref="N161:P161"/>
    <mergeCell ref="C158:E158"/>
    <mergeCell ref="C194:L195"/>
    <mergeCell ref="N195:P195"/>
    <mergeCell ref="H176:O176"/>
    <mergeCell ref="P176:AA176"/>
    <mergeCell ref="C178:AA180"/>
    <mergeCell ref="C185:AA187"/>
    <mergeCell ref="N177:P177"/>
    <mergeCell ref="H175:O175"/>
    <mergeCell ref="P175:AA175"/>
    <mergeCell ref="R160:U160"/>
    <mergeCell ref="V160:Z160"/>
    <mergeCell ref="W197:AA198"/>
    <mergeCell ref="D46:N46"/>
    <mergeCell ref="O46:Q46"/>
    <mergeCell ref="S46:T46"/>
    <mergeCell ref="V46:W46"/>
    <mergeCell ref="J231:O233"/>
    <mergeCell ref="P231:S231"/>
    <mergeCell ref="T231:AA231"/>
    <mergeCell ref="P232:S232"/>
    <mergeCell ref="T232:Y232"/>
    <mergeCell ref="Z232:AA232"/>
    <mergeCell ref="P233:S233"/>
    <mergeCell ref="T233:AA233"/>
    <mergeCell ref="C174:E174"/>
    <mergeCell ref="C184:E184"/>
    <mergeCell ref="C189:G189"/>
    <mergeCell ref="C191:E191"/>
    <mergeCell ref="B197:E197"/>
    <mergeCell ref="A226:AA227"/>
    <mergeCell ref="J229:O229"/>
    <mergeCell ref="P229:AA229"/>
    <mergeCell ref="J230:O230"/>
    <mergeCell ref="P230:AA230"/>
    <mergeCell ref="K199:M200"/>
  </mergeCells>
  <phoneticPr fontId="1"/>
  <conditionalFormatting sqref="O10:Z10 N11:Z11 I40:X42 I28:I30 M27 N13:Z14 N12">
    <cfRule type="containsBlanks" dxfId="69" priority="195">
      <formula>LEN(TRIM(I10))=0</formula>
    </cfRule>
  </conditionalFormatting>
  <conditionalFormatting sqref="L33 Q33 V33">
    <cfRule type="containsBlanks" dxfId="68" priority="189">
      <formula>LEN(TRIM(L33))=0</formula>
    </cfRule>
  </conditionalFormatting>
  <conditionalFormatting sqref="I32">
    <cfRule type="containsBlanks" dxfId="67" priority="188">
      <formula>LEN(TRIM(I32))=0</formula>
    </cfRule>
  </conditionalFormatting>
  <conditionalFormatting sqref="V30:W30">
    <cfRule type="expression" dxfId="66" priority="183">
      <formula>AND($I$29="併用住宅",$V$30="")</formula>
    </cfRule>
  </conditionalFormatting>
  <conditionalFormatting sqref="V31:W31">
    <cfRule type="expression" dxfId="65" priority="182">
      <formula>AND($I$29="併用住宅",$V$31="")</formula>
    </cfRule>
  </conditionalFormatting>
  <conditionalFormatting sqref="I56:N56">
    <cfRule type="containsBlanks" dxfId="64" priority="180">
      <formula>LEN(TRIM(I56))=0</formula>
    </cfRule>
  </conditionalFormatting>
  <conditionalFormatting sqref="S29">
    <cfRule type="containsBlanks" dxfId="63" priority="119">
      <formula>LEN(TRIM(S29))=0</formula>
    </cfRule>
  </conditionalFormatting>
  <conditionalFormatting sqref="V32">
    <cfRule type="containsBlanks" dxfId="62" priority="114">
      <formula>LEN(TRIM(V32))=0</formula>
    </cfRule>
  </conditionalFormatting>
  <conditionalFormatting sqref="H8">
    <cfRule type="containsBlanks" dxfId="61" priority="111">
      <formula>LEN(TRIM(H8))=0</formula>
    </cfRule>
  </conditionalFormatting>
  <conditionalFormatting sqref="K8">
    <cfRule type="containsBlanks" dxfId="60" priority="110">
      <formula>LEN(TRIM(K8))=0</formula>
    </cfRule>
  </conditionalFormatting>
  <conditionalFormatting sqref="C8:F8">
    <cfRule type="containsBlanks" dxfId="59" priority="109">
      <formula>LEN(TRIM(C8))=0</formula>
    </cfRule>
  </conditionalFormatting>
  <conditionalFormatting sqref="B127">
    <cfRule type="containsBlanks" dxfId="58" priority="211">
      <formula>LEN(TRIM(B127))=0</formula>
    </cfRule>
  </conditionalFormatting>
  <conditionalFormatting sqref="I45:N45">
    <cfRule type="containsBlanks" dxfId="57" priority="101">
      <formula>LEN(TRIM(I45))=0</formula>
    </cfRule>
  </conditionalFormatting>
  <conditionalFormatting sqref="V35 S35">
    <cfRule type="containsBlanks" dxfId="56" priority="98">
      <formula>LEN(TRIM(S35))=0</formula>
    </cfRule>
  </conditionalFormatting>
  <conditionalFormatting sqref="N35:Q35">
    <cfRule type="containsBlanks" dxfId="55" priority="97">
      <formula>LEN(TRIM(N35))=0</formula>
    </cfRule>
  </conditionalFormatting>
  <conditionalFormatting sqref="V36 S36">
    <cfRule type="containsBlanks" dxfId="54" priority="96">
      <formula>LEN(TRIM(S36))=0</formula>
    </cfRule>
  </conditionalFormatting>
  <conditionalFormatting sqref="N36:Q36">
    <cfRule type="containsBlanks" dxfId="53" priority="95">
      <formula>LEN(TRIM(N36))=0</formula>
    </cfRule>
  </conditionalFormatting>
  <conditionalFormatting sqref="V37 S37">
    <cfRule type="containsBlanks" dxfId="52" priority="94">
      <formula>LEN(TRIM(S37))=0</formula>
    </cfRule>
  </conditionalFormatting>
  <conditionalFormatting sqref="N37:Q37">
    <cfRule type="containsBlanks" dxfId="51" priority="93">
      <formula>LEN(TRIM(N37))=0</formula>
    </cfRule>
  </conditionalFormatting>
  <conditionalFormatting sqref="P229:AA230">
    <cfRule type="containsBlanks" dxfId="50" priority="62">
      <formula>LEN(TRIM(P229))=0</formula>
    </cfRule>
  </conditionalFormatting>
  <conditionalFormatting sqref="T231:AA231 T233:AA233 T232 Z232">
    <cfRule type="containsBlanks" dxfId="49" priority="61">
      <formula>LEN(TRIM(T231))=0</formula>
    </cfRule>
  </conditionalFormatting>
  <conditionalFormatting sqref="Q72:Q77">
    <cfRule type="containsBlanks" dxfId="48" priority="54">
      <formula>LEN(TRIM(Q72))=0</formula>
    </cfRule>
  </conditionalFormatting>
  <conditionalFormatting sqref="U74:X77">
    <cfRule type="expression" dxfId="47" priority="49">
      <formula>$I$29="併用住宅"</formula>
    </cfRule>
    <cfRule type="expression" dxfId="46" priority="52">
      <formula>AND($I$29="併用住宅",$U$74="")</formula>
    </cfRule>
  </conditionalFormatting>
  <conditionalFormatting sqref="U71:X72">
    <cfRule type="expression" dxfId="45" priority="51">
      <formula>$I$29="併用住宅"</formula>
    </cfRule>
  </conditionalFormatting>
  <conditionalFormatting sqref="U73:X73">
    <cfRule type="expression" dxfId="44" priority="50">
      <formula>$I$29="併用住宅"</formula>
    </cfRule>
    <cfRule type="expression" dxfId="43" priority="53">
      <formula>AND($I$29="併用住宅",$U$73="")</formula>
    </cfRule>
  </conditionalFormatting>
  <conditionalFormatting sqref="I34:X34">
    <cfRule type="containsBlanks" dxfId="42" priority="48">
      <formula>LEN(TRIM(I34))=0</formula>
    </cfRule>
  </conditionalFormatting>
  <conditionalFormatting sqref="N153:P153">
    <cfRule type="containsBlanks" dxfId="41" priority="207">
      <formula>LEN(TRIM(N153))=0</formula>
    </cfRule>
  </conditionalFormatting>
  <conditionalFormatting sqref="N177:P177">
    <cfRule type="containsBlanks" dxfId="40" priority="200">
      <formula>LEN(TRIM(N177))=0</formula>
    </cfRule>
  </conditionalFormatting>
  <conditionalFormatting sqref="N152:S152">
    <cfRule type="containsBlanks" dxfId="39" priority="206">
      <formula>LEN(TRIM(N152))=0</formula>
    </cfRule>
  </conditionalFormatting>
  <conditionalFormatting sqref="N184:P184">
    <cfRule type="containsBlanks" dxfId="38" priority="198">
      <formula>LEN(TRIM(N184))=0</formula>
    </cfRule>
  </conditionalFormatting>
  <conditionalFormatting sqref="N195:P195">
    <cfRule type="containsBlanks" dxfId="37" priority="196">
      <formula>LEN(TRIM(N195))=0</formula>
    </cfRule>
  </conditionalFormatting>
  <conditionalFormatting sqref="N167:P167">
    <cfRule type="containsBlanks" dxfId="36" priority="202">
      <formula>LEN(TRIM(N167))=0</formula>
    </cfRule>
  </conditionalFormatting>
  <conditionalFormatting sqref="B141">
    <cfRule type="containsBlanks" dxfId="35" priority="210">
      <formula>LEN(TRIM(B141))=0</formula>
    </cfRule>
  </conditionalFormatting>
  <conditionalFormatting sqref="B189">
    <cfRule type="containsBlanks" dxfId="34" priority="197">
      <formula>LEN(TRIM(B189))=0</formula>
    </cfRule>
  </conditionalFormatting>
  <conditionalFormatting sqref="B144">
    <cfRule type="containsBlanks" dxfId="33" priority="209">
      <formula>LEN(TRIM(B144))=0</formula>
    </cfRule>
  </conditionalFormatting>
  <conditionalFormatting sqref="B149">
    <cfRule type="containsBlanks" dxfId="32" priority="208">
      <formula>LEN(TRIM(B149))=0</formula>
    </cfRule>
  </conditionalFormatting>
  <conditionalFormatting sqref="B164">
    <cfRule type="containsBlanks" dxfId="31" priority="204">
      <formula>LEN(TRIM(B164))=0</formula>
    </cfRule>
  </conditionalFormatting>
  <conditionalFormatting sqref="B172">
    <cfRule type="containsBlanks" dxfId="30" priority="201">
      <formula>LEN(TRIM(B172))=0</formula>
    </cfRule>
  </conditionalFormatting>
  <conditionalFormatting sqref="B182">
    <cfRule type="containsBlanks" dxfId="29" priority="199">
      <formula>LEN(TRIM(B182))=0</formula>
    </cfRule>
  </conditionalFormatting>
  <conditionalFormatting sqref="I38:X38">
    <cfRule type="expression" dxfId="28" priority="32">
      <formula>AND($I$34="その他",$I$37="")</formula>
    </cfRule>
  </conditionalFormatting>
  <conditionalFormatting sqref="N160:P161">
    <cfRule type="containsBlanks" dxfId="27" priority="203">
      <formula>LEN(TRIM(N160))=0</formula>
    </cfRule>
  </conditionalFormatting>
  <conditionalFormatting sqref="B156">
    <cfRule type="containsBlanks" dxfId="26" priority="205">
      <formula>LEN(TRIM(B156))=0</formula>
    </cfRule>
  </conditionalFormatting>
  <conditionalFormatting sqref="R160:U161">
    <cfRule type="containsBlanks" dxfId="25" priority="29">
      <formula>LEN(TRIM(R160))=0</formula>
    </cfRule>
  </conditionalFormatting>
  <conditionalFormatting sqref="V160:Z160">
    <cfRule type="expression" dxfId="24" priority="27">
      <formula>AND($R$162="その他のこて塗り",$V$162="")</formula>
    </cfRule>
    <cfRule type="expression" dxfId="23" priority="28">
      <formula>"$R$158=""その他のこて塗り"""</formula>
    </cfRule>
  </conditionalFormatting>
  <conditionalFormatting sqref="V161:Z161">
    <cfRule type="expression" dxfId="22" priority="26">
      <formula>AND($R$163="その他のこて塗り",$V$163="")</formula>
    </cfRule>
  </conditionalFormatting>
  <conditionalFormatting sqref="B125">
    <cfRule type="containsBlanks" dxfId="21" priority="25">
      <formula>LEN(TRIM(B125))=0</formula>
    </cfRule>
  </conditionalFormatting>
  <conditionalFormatting sqref="B123">
    <cfRule type="containsBlanks" dxfId="20" priority="24">
      <formula>LEN(TRIM(B123))=0</formula>
    </cfRule>
  </conditionalFormatting>
  <conditionalFormatting sqref="B121">
    <cfRule type="containsBlanks" dxfId="19" priority="23">
      <formula>LEN(TRIM(B121))=0</formula>
    </cfRule>
  </conditionalFormatting>
  <conditionalFormatting sqref="B119">
    <cfRule type="containsBlanks" dxfId="18" priority="22">
      <formula>LEN(TRIM(B119))=0</formula>
    </cfRule>
  </conditionalFormatting>
  <conditionalFormatting sqref="P100">
    <cfRule type="containsBlanks" dxfId="17" priority="21">
      <formula>LEN(TRIM(P100))=0</formula>
    </cfRule>
  </conditionalFormatting>
  <conditionalFormatting sqref="B100">
    <cfRule type="containsBlanks" dxfId="16" priority="20">
      <formula>LEN(TRIM(B100))=0</formula>
    </cfRule>
  </conditionalFormatting>
  <conditionalFormatting sqref="B20">
    <cfRule type="containsBlanks" dxfId="15" priority="11">
      <formula>LEN(TRIM(B20))=0</formula>
    </cfRule>
  </conditionalFormatting>
  <conditionalFormatting sqref="B65">
    <cfRule type="containsBlanks" dxfId="14" priority="19">
      <formula>LEN(TRIM(B65))=0</formula>
    </cfRule>
  </conditionalFormatting>
  <conditionalFormatting sqref="B61">
    <cfRule type="containsBlanks" dxfId="13" priority="18">
      <formula>LEN(TRIM(B61))=0</formula>
    </cfRule>
  </conditionalFormatting>
  <conditionalFormatting sqref="B59">
    <cfRule type="containsBlanks" dxfId="12" priority="17">
      <formula>LEN(TRIM(B59))=0</formula>
    </cfRule>
  </conditionalFormatting>
  <conditionalFormatting sqref="B55">
    <cfRule type="containsBlanks" dxfId="11" priority="16">
      <formula>LEN(TRIM(B55))=0</formula>
    </cfRule>
  </conditionalFormatting>
  <conditionalFormatting sqref="B49">
    <cfRule type="containsBlanks" dxfId="10" priority="15">
      <formula>LEN(TRIM(B49))=0</formula>
    </cfRule>
  </conditionalFormatting>
  <conditionalFormatting sqref="B44">
    <cfRule type="containsBlanks" dxfId="9" priority="14">
      <formula>LEN(TRIM(B44))=0</formula>
    </cfRule>
  </conditionalFormatting>
  <conditionalFormatting sqref="B39">
    <cfRule type="containsBlanks" dxfId="8" priority="13">
      <formula>LEN(TRIM(B39))=0</formula>
    </cfRule>
  </conditionalFormatting>
  <conditionalFormatting sqref="B22">
    <cfRule type="containsBlanks" dxfId="7" priority="12">
      <formula>LEN(TRIM(B22))=0</formula>
    </cfRule>
  </conditionalFormatting>
  <conditionalFormatting sqref="I62:X62">
    <cfRule type="containsBlanks" dxfId="6" priority="6">
      <formula>LEN(TRIM(I62))=0</formula>
    </cfRule>
  </conditionalFormatting>
  <conditionalFormatting sqref="O46">
    <cfRule type="containsBlanks" dxfId="5" priority="5">
      <formula>LEN(TRIM(O46))=0</formula>
    </cfRule>
  </conditionalFormatting>
  <conditionalFormatting sqref="V46 S46">
    <cfRule type="containsBlanks" dxfId="4" priority="4">
      <formula>LEN(TRIM(S46))=0</formula>
    </cfRule>
  </conditionalFormatting>
  <conditionalFormatting sqref="B53">
    <cfRule type="containsBlanks" dxfId="3" priority="3">
      <formula>LEN(TRIM(B53))=0</formula>
    </cfRule>
  </conditionalFormatting>
  <conditionalFormatting sqref="B129">
    <cfRule type="containsBlanks" dxfId="2" priority="2">
      <formula>LEN(TRIM(B129))=0</formula>
    </cfRule>
  </conditionalFormatting>
  <conditionalFormatting sqref="B51">
    <cfRule type="containsBlanks" dxfId="1" priority="1">
      <formula>LEN(TRIM(B51))=0</formula>
    </cfRule>
  </conditionalFormatting>
  <dataValidations count="31">
    <dataValidation type="whole" operator="greaterThanOrEqual" allowBlank="1" showInputMessage="1" showErrorMessage="1" error="1か所以上が必須です。" sqref="V33 Q33 L33">
      <formula1>1</formula1>
    </dataValidation>
    <dataValidation type="list" allowBlank="1" showInputMessage="1" showErrorMessage="1" sqref="I56:N56">
      <formula1>"有,無,"</formula1>
    </dataValidation>
    <dataValidation type="list" allowBlank="1" showInputMessage="1" showErrorMessage="1" sqref="I29">
      <formula1>"専用住宅,併用住宅"</formula1>
    </dataValidation>
    <dataValidation type="list" allowBlank="1" showInputMessage="1" showErrorMessage="1" sqref="N167:P167">
      <formula1>"和瓦,平板瓦,S瓦,"</formula1>
    </dataValidation>
    <dataValidation type="list" allowBlank="1" showInputMessage="1" showErrorMessage="1" sqref="N152:S152">
      <formula1>"ささら子下見板,押縁下見板,南京下見板,"</formula1>
    </dataValidation>
    <dataValidation type="list" allowBlank="1" showInputMessage="1" showErrorMessage="1" sqref="M27:X27">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8:I8">
      <formula1>"1,2,3,4,5,6,7,8,9,10,11,12,　"</formula1>
    </dataValidation>
    <dataValidation type="list" allowBlank="1" showInputMessage="1" showErrorMessage="1" sqref="V32:W32">
      <formula1>"1,2,3,"</formula1>
    </dataValidation>
    <dataValidation type="list" allowBlank="1" showInputMessage="1" showErrorMessage="1" sqref="K8:L8">
      <formula1>"1,2,3,4,5,6,7,8,9,10,11,12,13,14,15,16,17,18,19,20,21,22,23,24,25,26,27,28,29,30,31,　, "</formula1>
    </dataValidation>
    <dataValidation type="list" allowBlank="1" showInputMessage="1" showErrorMessage="1" sqref="C8:F8">
      <formula1>"2,3,4,5,6,7,8,9,10,　,"</formula1>
    </dataValidation>
    <dataValidation type="list" allowBlank="1" showInputMessage="1" showErrorMessage="1" sqref="I45:N45">
      <formula1>"要,不要,"</formula1>
    </dataValidation>
    <dataValidation type="list" allowBlank="1" showInputMessage="1" showErrorMessage="1" sqref="S35:T37 S46:T46">
      <formula1>"1,2,3,4,5,6,7,8,9,10,11,12,"</formula1>
    </dataValidation>
    <dataValidation type="list" allowBlank="1" showInputMessage="1" showErrorMessage="1" sqref="N35:Q37 O46">
      <formula1>"2,3,4,5,6,7,8,9,10,"</formula1>
    </dataValidation>
    <dataValidation type="list" allowBlank="1" showInputMessage="1" showErrorMessage="1" sqref="V35:W37 V46:W46">
      <formula1>"1,2,3,4,5,6,7,8,9,10,11,12,13,14,15,16,17,18,19,20,21,22,23,24,25,26,27,28,29,30,31,"</formula1>
    </dataValidation>
    <dataValidation type="list" allowBlank="1" showInputMessage="1" showErrorMessage="1" sqref="B65 B61 B59 B20 B129 B44 B39 B22 B125 B119 B121 B123 B55 B100 P100 B156 B141 B144 B149 B189 B164 B172 B182 B53 B127 B49 B51">
      <formula1>"✔,"</formula1>
    </dataValidation>
    <dataValidation type="list" allowBlank="1" showInputMessage="1" showErrorMessage="1" sqref="T231:AA231">
      <formula1>"一級建築士事務所,二級建築士事務所,木造建築士事務所"</formula1>
    </dataValidation>
    <dataValidation type="whole" allowBlank="1" showInputMessage="1" showErrorMessage="1" errorTitle="エラー" error="併用住宅全体の県産内外装材、県産木塀の見付面積以下の整数値（小数点以下切捨て）を入力してください。" sqref="U77:X77">
      <formula1>0</formula1>
      <formula2>Q77</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76:X76">
      <formula1>0</formula1>
      <formula2>MIN(Q76,U73)</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75:X75">
      <formula1>0</formula1>
      <formula2>MIN(Q75,U74)</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74:X74">
      <formula1>0</formula1>
      <formula2>MIN(Q74,U73)</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73:X73">
      <formula1>10</formula1>
      <formula2>Q73</formula2>
    </dataValidation>
    <dataValidation type="whole" allowBlank="1" showInputMessage="1" showErrorMessage="1" error="整数値（小数点以下切捨て）を入力してください。" sqref="Q77:T77">
      <formula1>0</formula1>
      <formula2>1000000</formula2>
    </dataValidation>
    <dataValidation type="whole" allowBlank="1" showInputMessage="1" showErrorMessage="1" error="県産材の使用材積以下の整数値（小数点以下切捨て）を入力してください。_x000a_" sqref="Q76:T76">
      <formula1>0</formula1>
      <formula2>Q73</formula2>
    </dataValidation>
    <dataValidation type="whole" operator="lessThanOrEqual" allowBlank="1" showInputMessage="1" showErrorMessage="1" error="県産規格材の使用材積以下の整数値（小数点以下切捨て）を入力してください。" sqref="Q75:T75">
      <formula1>Q74</formula1>
    </dataValidation>
    <dataValidation type="whole" showInputMessage="1" showErrorMessage="1" errorTitle="エラー" error="県産材の使用材積以下の整数値（小数点以下切捨て）を入力してください。_x000a_" sqref="Q74:T74">
      <formula1>0</formula1>
      <formula2>Q73</formula2>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73:T73">
      <formula1>10</formula1>
      <formula2>Q72</formula2>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72:T72">
      <formula1>10</formula1>
    </dataValidation>
    <dataValidation type="list" allowBlank="1" showInputMessage="1" showErrorMessage="1" sqref="I34:X34">
      <formula1>"在来軸組工法,伝統構法,その他"</formula1>
    </dataValidation>
    <dataValidation type="list" allowBlank="1" showInputMessage="1" showErrorMessage="1" sqref="R160:U160">
      <formula1>"モルタル塗,漆喰塗,土壁塗,そとん壁,その他のこて塗り"</formula1>
    </dataValidation>
    <dataValidation type="list" allowBlank="1" showInputMessage="1" showErrorMessage="1" sqref="R161:U161">
      <formula1>"珪藻土塗,じゅらく塗,その他のこて塗り"</formula1>
    </dataValidation>
    <dataValidation type="list" allowBlank="1" showInputMessage="1" showErrorMessage="1" sqref="J229:O229">
      <formula1>"工事監理者氏名,工事施工者氏名"</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3" manualBreakCount="3">
    <brk id="69" max="26" man="1"/>
    <brk id="134" max="26" man="1"/>
    <brk id="198"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topLeftCell="A4" zoomScale="60" zoomScaleNormal="100" workbookViewId="0">
      <selection activeCell="C22" sqref="C22"/>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184</v>
      </c>
    </row>
    <row r="5" spans="1:6" ht="14" x14ac:dyDescent="0.2">
      <c r="A5" s="224" t="s">
        <v>164</v>
      </c>
      <c r="B5" s="224"/>
      <c r="C5" s="224"/>
      <c r="D5" s="224"/>
      <c r="E5" s="224"/>
    </row>
    <row r="7" spans="1:6" ht="45" customHeight="1" x14ac:dyDescent="0.2">
      <c r="C7" s="6" t="s">
        <v>42</v>
      </c>
      <c r="D7" s="161" t="str">
        <f>IF(【様式第２号】チェックシート型!N11="","",【様式第２号】チェックシート型!N11)</f>
        <v/>
      </c>
      <c r="E7" s="161"/>
    </row>
    <row r="8" spans="1:6" x14ac:dyDescent="0.2">
      <c r="C8" s="6" t="s">
        <v>43</v>
      </c>
      <c r="D8" s="304" t="str">
        <f>IF(【様式第２号】チェックシート型!N13="","",【様式第２号】チェックシート型!N13)</f>
        <v/>
      </c>
      <c r="E8" s="304"/>
    </row>
    <row r="10" spans="1:6" x14ac:dyDescent="0.2">
      <c r="A10" s="1" t="s">
        <v>37</v>
      </c>
    </row>
    <row r="11" spans="1:6" x14ac:dyDescent="0.2">
      <c r="A11" s="1" t="s">
        <v>38</v>
      </c>
    </row>
    <row r="13" spans="1:6" x14ac:dyDescent="0.2">
      <c r="B13" s="107" t="s">
        <v>36</v>
      </c>
      <c r="C13" s="107" t="s">
        <v>5</v>
      </c>
      <c r="D13" s="107" t="s">
        <v>41</v>
      </c>
    </row>
    <row r="14" spans="1:6" ht="28" customHeight="1" x14ac:dyDescent="0.2">
      <c r="A14" s="132" t="s">
        <v>40</v>
      </c>
      <c r="B14" s="133" t="s">
        <v>283</v>
      </c>
      <c r="C14" s="340" t="s">
        <v>284</v>
      </c>
      <c r="D14" s="341" t="s">
        <v>285</v>
      </c>
    </row>
    <row r="15" spans="1:6" ht="29.5" customHeight="1" x14ac:dyDescent="0.2">
      <c r="A15" s="132" t="s">
        <v>40</v>
      </c>
      <c r="B15" s="110" t="s">
        <v>286</v>
      </c>
      <c r="C15" s="110" t="s">
        <v>287</v>
      </c>
      <c r="D15" s="110" t="s">
        <v>288</v>
      </c>
      <c r="F15" s="342"/>
    </row>
    <row r="16" spans="1:6" x14ac:dyDescent="0.2">
      <c r="B16" s="108"/>
      <c r="C16" s="108"/>
      <c r="D16" s="108"/>
    </row>
    <row r="17" spans="1:7" x14ac:dyDescent="0.2">
      <c r="B17" s="109" t="s">
        <v>36</v>
      </c>
      <c r="C17" s="107" t="s">
        <v>5</v>
      </c>
      <c r="D17" s="107" t="s">
        <v>21</v>
      </c>
    </row>
    <row r="18" spans="1:7" ht="36" customHeight="1" x14ac:dyDescent="0.2">
      <c r="B18" s="119"/>
      <c r="C18" s="119"/>
      <c r="D18" s="120"/>
    </row>
    <row r="19" spans="1:7" ht="36" customHeight="1" x14ac:dyDescent="0.2">
      <c r="B19" s="119"/>
      <c r="C19" s="119"/>
      <c r="D19" s="120"/>
    </row>
    <row r="20" spans="1:7" ht="36" customHeight="1" x14ac:dyDescent="0.2">
      <c r="B20" s="119"/>
      <c r="C20" s="119"/>
      <c r="D20" s="120"/>
    </row>
    <row r="21" spans="1:7" ht="36" customHeight="1" x14ac:dyDescent="0.2">
      <c r="B21" s="119"/>
      <c r="C21" s="119"/>
      <c r="D21" s="120"/>
      <c r="G21" s="1" t="s">
        <v>250</v>
      </c>
    </row>
    <row r="22" spans="1:7" ht="36" customHeight="1" x14ac:dyDescent="0.2">
      <c r="B22" s="119"/>
      <c r="C22" s="119"/>
      <c r="D22" s="120"/>
      <c r="G22" s="1" t="s">
        <v>251</v>
      </c>
    </row>
    <row r="23" spans="1:7" ht="36" customHeight="1" x14ac:dyDescent="0.2">
      <c r="B23" s="119"/>
      <c r="C23" s="119"/>
      <c r="D23" s="120"/>
      <c r="G23" s="1" t="s">
        <v>252</v>
      </c>
    </row>
    <row r="24" spans="1:7" ht="36" customHeight="1" x14ac:dyDescent="0.2">
      <c r="B24" s="119"/>
      <c r="C24" s="119"/>
      <c r="D24" s="120"/>
      <c r="G24" s="1" t="s">
        <v>253</v>
      </c>
    </row>
    <row r="26" spans="1:7" x14ac:dyDescent="0.2">
      <c r="B26" s="121"/>
      <c r="C26" s="121"/>
      <c r="D26" s="122"/>
      <c r="G26" s="1" t="s">
        <v>255</v>
      </c>
    </row>
    <row r="27" spans="1:7" x14ac:dyDescent="0.2">
      <c r="A27" s="1" t="s">
        <v>49</v>
      </c>
    </row>
    <row r="28" spans="1:7" x14ac:dyDescent="0.2">
      <c r="A28" s="111" t="s">
        <v>257</v>
      </c>
      <c r="B28" s="303" t="s">
        <v>48</v>
      </c>
      <c r="C28" s="303"/>
      <c r="D28" s="303"/>
      <c r="E28" s="303"/>
    </row>
    <row r="29" spans="1:7" x14ac:dyDescent="0.2">
      <c r="A29" s="112"/>
      <c r="B29" s="303"/>
      <c r="C29" s="303"/>
      <c r="D29" s="303"/>
      <c r="E29" s="303"/>
    </row>
    <row r="30" spans="1:7" x14ac:dyDescent="0.2">
      <c r="A30" s="111" t="s">
        <v>256</v>
      </c>
      <c r="B30" s="303" t="s">
        <v>267</v>
      </c>
      <c r="C30" s="303"/>
      <c r="D30" s="303"/>
      <c r="E30" s="303"/>
      <c r="G30" s="1" t="s">
        <v>258</v>
      </c>
    </row>
    <row r="31" spans="1:7" x14ac:dyDescent="0.2">
      <c r="A31" s="111"/>
      <c r="B31" s="303"/>
      <c r="C31" s="303"/>
      <c r="D31" s="303"/>
      <c r="E31" s="303"/>
      <c r="G31" s="1" t="s">
        <v>254</v>
      </c>
    </row>
    <row r="32" spans="1:7" x14ac:dyDescent="0.2">
      <c r="A32" s="111"/>
      <c r="B32" s="303"/>
      <c r="C32" s="303"/>
      <c r="D32" s="303"/>
      <c r="E32" s="303"/>
    </row>
    <row r="33" spans="2:5" x14ac:dyDescent="0.2">
      <c r="B33" s="303"/>
      <c r="C33" s="303"/>
      <c r="D33" s="303"/>
      <c r="E33" s="303"/>
    </row>
  </sheetData>
  <sheetProtection algorithmName="SHA-512" hashValue="S/TEVAITML8NLTFbJSI4e7TGohaMD6uhrRpJuH32LZgK4DjjNHkXYvDoTm7o8kjrl7FdRzrJWXsJThVBviOy2g==" saltValue="gyYo3BYxXTWPeFCNZn9KPA==" spinCount="100000" sheet="1" objects="1" scenarios="1"/>
  <mergeCells count="5">
    <mergeCell ref="B30:E33"/>
    <mergeCell ref="B28:E29"/>
    <mergeCell ref="A5:E5"/>
    <mergeCell ref="D7:E7"/>
    <mergeCell ref="D8:E8"/>
  </mergeCells>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view="pageBreakPreview" topLeftCell="A2" zoomScaleNormal="100" zoomScaleSheetLayoutView="100" workbookViewId="0">
      <selection activeCell="K18" sqref="K18"/>
    </sheetView>
  </sheetViews>
  <sheetFormatPr defaultColWidth="3.08984375" defaultRowHeight="18" customHeight="1" x14ac:dyDescent="0.2"/>
  <cols>
    <col min="1" max="1" width="3.08984375" style="62"/>
    <col min="2" max="2" width="3.08984375" style="62" customWidth="1"/>
    <col min="3" max="26" width="3.08984375" style="62"/>
    <col min="27" max="27" width="3.08984375" style="63"/>
    <col min="28" max="16384" width="3.08984375" style="62"/>
  </cols>
  <sheetData>
    <row r="1" spans="1:27" ht="18" customHeight="1" x14ac:dyDescent="0.2">
      <c r="A1" s="61" t="s">
        <v>183</v>
      </c>
      <c r="B1" s="80"/>
      <c r="C1" s="80"/>
      <c r="D1" s="80"/>
      <c r="E1" s="80"/>
      <c r="F1" s="80"/>
      <c r="G1" s="80"/>
      <c r="H1" s="80"/>
      <c r="I1" s="80"/>
      <c r="J1" s="80"/>
      <c r="K1" s="80"/>
      <c r="L1" s="80"/>
      <c r="M1" s="80"/>
      <c r="N1" s="80"/>
      <c r="O1" s="80"/>
      <c r="P1" s="80"/>
      <c r="Q1" s="80"/>
      <c r="R1" s="80"/>
      <c r="S1" s="80"/>
      <c r="T1" s="80"/>
      <c r="U1" s="80"/>
      <c r="V1" s="80"/>
      <c r="W1" s="80"/>
      <c r="X1" s="80"/>
      <c r="Y1" s="80"/>
      <c r="Z1" s="80"/>
    </row>
    <row r="2" spans="1:27" ht="18" customHeight="1" x14ac:dyDescent="0.2">
      <c r="A2" s="311" t="s">
        <v>166</v>
      </c>
      <c r="B2" s="311"/>
      <c r="C2" s="311"/>
      <c r="D2" s="311"/>
      <c r="E2" s="311"/>
      <c r="F2" s="311"/>
      <c r="G2" s="311"/>
      <c r="H2" s="311"/>
      <c r="I2" s="311"/>
      <c r="J2" s="311"/>
      <c r="K2" s="311"/>
      <c r="L2" s="311"/>
      <c r="M2" s="311"/>
      <c r="N2" s="311"/>
      <c r="O2" s="311"/>
      <c r="P2" s="311"/>
      <c r="Q2" s="311"/>
      <c r="R2" s="311"/>
      <c r="S2" s="311"/>
      <c r="T2" s="311"/>
      <c r="U2" s="311"/>
      <c r="V2" s="311"/>
      <c r="W2" s="311"/>
      <c r="X2" s="311"/>
      <c r="Y2" s="311"/>
      <c r="Z2" s="311"/>
    </row>
    <row r="3" spans="1:27" ht="18" customHeight="1" x14ac:dyDescent="0.2">
      <c r="A3" s="339" t="s">
        <v>272</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63" t="s">
        <v>78</v>
      </c>
    </row>
    <row r="4" spans="1:27" ht="18" customHeight="1" x14ac:dyDescent="0.2">
      <c r="A4" s="80"/>
      <c r="B4" s="80" t="str">
        <f>IF(【様式第２号】チェックシート型!BG27="","鳥取県　　　　　　　　所長　様",【様式第２号】チェックシート型!BG27&amp;"　様")</f>
        <v>鳥取県　　　　　　　　所長　様</v>
      </c>
      <c r="C4" s="80"/>
      <c r="D4" s="80"/>
      <c r="E4" s="80"/>
      <c r="F4" s="80"/>
      <c r="G4" s="80"/>
      <c r="H4" s="80"/>
      <c r="I4" s="80"/>
      <c r="J4" s="80"/>
      <c r="K4" s="80"/>
      <c r="L4" s="80"/>
      <c r="M4" s="80"/>
      <c r="N4" s="80"/>
      <c r="O4" s="80"/>
      <c r="P4" s="80"/>
      <c r="Q4" s="80"/>
      <c r="R4" s="80"/>
      <c r="S4" s="80"/>
      <c r="T4" s="80"/>
      <c r="U4" s="80"/>
      <c r="V4" s="80"/>
      <c r="W4" s="80"/>
      <c r="X4" s="80"/>
      <c r="Y4" s="80"/>
      <c r="Z4" s="80"/>
    </row>
    <row r="5" spans="1:27" ht="18" customHeight="1" x14ac:dyDescent="0.2">
      <c r="A5" s="80"/>
      <c r="B5" s="80"/>
      <c r="C5" s="80"/>
      <c r="D5" s="80"/>
      <c r="E5" s="80"/>
      <c r="F5" s="80"/>
      <c r="G5" s="80"/>
      <c r="H5" s="80"/>
      <c r="I5" s="80"/>
      <c r="J5" s="80"/>
      <c r="K5" s="80"/>
      <c r="L5" s="80"/>
      <c r="M5" s="80"/>
      <c r="N5" s="80"/>
      <c r="O5" s="80"/>
      <c r="P5" s="80"/>
      <c r="Q5" s="80"/>
      <c r="R5" s="80"/>
      <c r="S5" s="80"/>
      <c r="T5" s="80"/>
      <c r="U5" s="80"/>
      <c r="V5" s="80"/>
      <c r="W5" s="80"/>
      <c r="X5" s="80"/>
      <c r="Y5" s="80"/>
      <c r="Z5" s="80"/>
    </row>
    <row r="6" spans="1:27" ht="18" customHeight="1" x14ac:dyDescent="0.2">
      <c r="A6" s="80"/>
      <c r="B6" s="80"/>
      <c r="C6" s="80"/>
      <c r="D6" s="80"/>
      <c r="E6" s="80"/>
      <c r="F6" s="80"/>
      <c r="G6" s="80"/>
      <c r="H6" s="80"/>
      <c r="I6" s="80"/>
      <c r="J6" s="80"/>
      <c r="K6" s="80"/>
      <c r="L6" s="80"/>
      <c r="M6" s="80"/>
      <c r="N6" s="80"/>
      <c r="O6" s="80"/>
      <c r="P6" s="80"/>
      <c r="Q6" s="80"/>
      <c r="R6" s="80"/>
      <c r="S6" s="80"/>
      <c r="T6" s="80"/>
      <c r="U6" s="80"/>
      <c r="V6" s="80"/>
      <c r="W6" s="80"/>
      <c r="X6" s="80"/>
      <c r="Y6" s="80"/>
      <c r="Z6" s="80"/>
    </row>
    <row r="7" spans="1:27" ht="18" customHeight="1" x14ac:dyDescent="0.2">
      <c r="A7" s="80"/>
      <c r="B7" s="80"/>
      <c r="C7" s="80"/>
      <c r="D7" s="80"/>
      <c r="E7" s="80"/>
      <c r="F7" s="80"/>
      <c r="G7" s="80"/>
      <c r="H7" s="80"/>
      <c r="I7" s="80"/>
      <c r="J7" s="80" t="s">
        <v>13</v>
      </c>
      <c r="K7" s="80"/>
      <c r="L7" s="80"/>
      <c r="N7" s="80"/>
      <c r="O7" s="80"/>
      <c r="P7" s="80"/>
      <c r="Q7" s="80"/>
      <c r="R7" s="80"/>
      <c r="S7" s="80"/>
      <c r="T7" s="80"/>
      <c r="U7" s="80"/>
      <c r="V7" s="80"/>
      <c r="W7" s="80"/>
      <c r="X7" s="80"/>
      <c r="Y7" s="80"/>
      <c r="Z7" s="80"/>
    </row>
    <row r="8" spans="1:27" ht="18" customHeight="1" x14ac:dyDescent="0.2">
      <c r="A8" s="80"/>
      <c r="B8" s="80"/>
      <c r="C8" s="80"/>
      <c r="D8" s="80"/>
      <c r="E8" s="80"/>
      <c r="F8" s="80"/>
      <c r="G8" s="80"/>
      <c r="H8" s="80"/>
      <c r="I8" s="80"/>
      <c r="J8" s="80"/>
      <c r="K8" s="80"/>
      <c r="L8" s="80"/>
      <c r="M8" s="80"/>
      <c r="N8" s="80"/>
      <c r="O8" s="81" t="s">
        <v>44</v>
      </c>
      <c r="P8" s="305" t="str">
        <f>IF(【様式第２号】チェックシート型!O10="","",【様式第２号】チェックシート型!O10)</f>
        <v/>
      </c>
      <c r="Q8" s="305"/>
      <c r="R8" s="305"/>
      <c r="S8" s="305"/>
      <c r="T8" s="305"/>
      <c r="U8" s="305"/>
      <c r="V8" s="305"/>
      <c r="W8" s="305"/>
      <c r="X8" s="81"/>
      <c r="Y8" s="80"/>
      <c r="Z8" s="80"/>
    </row>
    <row r="9" spans="1:27" ht="36.75" customHeight="1" x14ac:dyDescent="0.2">
      <c r="A9" s="80"/>
      <c r="B9" s="80"/>
      <c r="C9" s="80"/>
      <c r="D9" s="80"/>
      <c r="E9" s="80"/>
      <c r="F9" s="80"/>
      <c r="G9" s="80"/>
      <c r="H9" s="80"/>
      <c r="I9" s="80"/>
      <c r="J9" s="80" t="s">
        <v>12</v>
      </c>
      <c r="K9" s="80"/>
      <c r="L9" s="80"/>
      <c r="M9" s="80"/>
      <c r="N9" s="80"/>
      <c r="O9" s="309" t="str">
        <f>IF(【様式第２号】チェックシート型!N11="","",【様式第２号】チェックシート型!N11)</f>
        <v/>
      </c>
      <c r="P9" s="309"/>
      <c r="Q9" s="309"/>
      <c r="R9" s="309"/>
      <c r="S9" s="309"/>
      <c r="T9" s="309"/>
      <c r="U9" s="309"/>
      <c r="V9" s="309"/>
      <c r="W9" s="309"/>
      <c r="X9" s="309"/>
      <c r="Y9" s="309"/>
      <c r="Z9" s="309"/>
    </row>
    <row r="10" spans="1:27" ht="18" customHeight="1" x14ac:dyDescent="0.2">
      <c r="A10" s="80"/>
      <c r="B10" s="80"/>
      <c r="C10" s="80"/>
      <c r="D10" s="80"/>
      <c r="E10" s="80"/>
      <c r="F10" s="80"/>
      <c r="G10" s="80"/>
      <c r="H10" s="80"/>
      <c r="I10" s="80"/>
      <c r="J10" s="80" t="s">
        <v>186</v>
      </c>
      <c r="K10" s="80"/>
      <c r="L10" s="80"/>
      <c r="M10" s="80"/>
      <c r="N10" s="80"/>
      <c r="O10" s="309" t="str">
        <f>IF(【様式第２号】チェックシート型!N12="","",【様式第２号】チェックシート型!N12)</f>
        <v/>
      </c>
      <c r="P10" s="309"/>
      <c r="Q10" s="309"/>
      <c r="R10" s="309"/>
      <c r="S10" s="309"/>
      <c r="T10" s="309"/>
      <c r="U10" s="309"/>
      <c r="V10" s="309"/>
      <c r="W10" s="309"/>
      <c r="X10" s="309"/>
      <c r="Y10" s="309"/>
      <c r="Z10" s="309"/>
    </row>
    <row r="11" spans="1:27" ht="18" customHeight="1" x14ac:dyDescent="0.2">
      <c r="A11" s="80"/>
      <c r="B11" s="80"/>
      <c r="C11" s="80"/>
      <c r="D11" s="80"/>
      <c r="E11" s="80"/>
      <c r="F11" s="80"/>
      <c r="G11" s="80"/>
      <c r="H11" s="80"/>
      <c r="I11" s="80"/>
      <c r="J11" s="80" t="s">
        <v>159</v>
      </c>
      <c r="K11" s="80"/>
      <c r="L11" s="80"/>
      <c r="M11" s="80"/>
      <c r="N11" s="80"/>
      <c r="O11" s="309" t="str">
        <f>IF(【様式第２号】チェックシート型!N13="","",【様式第２号】チェックシート型!N13)</f>
        <v/>
      </c>
      <c r="P11" s="309"/>
      <c r="Q11" s="309"/>
      <c r="R11" s="309"/>
      <c r="S11" s="309"/>
      <c r="T11" s="309"/>
      <c r="U11" s="309"/>
      <c r="V11" s="309"/>
      <c r="W11" s="309"/>
      <c r="X11" s="309"/>
      <c r="Y11" s="80"/>
      <c r="Z11" s="80"/>
      <c r="AA11" s="63" t="s">
        <v>79</v>
      </c>
    </row>
    <row r="12" spans="1:27" ht="18" customHeight="1" x14ac:dyDescent="0.2">
      <c r="A12" s="80"/>
      <c r="B12" s="80"/>
      <c r="C12" s="80"/>
      <c r="D12" s="80"/>
      <c r="E12" s="80"/>
      <c r="F12" s="80"/>
      <c r="G12" s="80"/>
      <c r="H12" s="80"/>
      <c r="I12" s="80"/>
      <c r="J12" s="80"/>
      <c r="K12" s="80"/>
      <c r="L12" s="80" t="s">
        <v>160</v>
      </c>
      <c r="M12" s="80"/>
      <c r="N12" s="80"/>
      <c r="O12" s="309" t="str">
        <f>IF(【様式第２号】チェックシート型!N14="","",【様式第２号】チェックシート型!N14)</f>
        <v/>
      </c>
      <c r="P12" s="309"/>
      <c r="Q12" s="309"/>
      <c r="R12" s="309"/>
      <c r="S12" s="309"/>
      <c r="T12" s="309"/>
      <c r="U12" s="309"/>
      <c r="V12" s="309"/>
      <c r="W12" s="309"/>
      <c r="X12" s="309"/>
      <c r="Y12" s="80"/>
      <c r="Z12" s="80"/>
    </row>
    <row r="13" spans="1:27" ht="18" customHeight="1" x14ac:dyDescent="0.2">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7" ht="18" customHeight="1" x14ac:dyDescent="0.2">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row>
    <row r="15" spans="1:27" ht="36" customHeight="1" x14ac:dyDescent="0.2">
      <c r="A15" s="310" t="s">
        <v>189</v>
      </c>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row>
    <row r="16" spans="1:27" ht="18" customHeight="1" x14ac:dyDescent="0.2">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row>
    <row r="17" spans="1:27" ht="18" customHeight="1" x14ac:dyDescent="0.2">
      <c r="A17" s="311" t="s">
        <v>14</v>
      </c>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row>
    <row r="18" spans="1:27" ht="18" customHeight="1" x14ac:dyDescent="0.2">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7" ht="18" customHeight="1" x14ac:dyDescent="0.2">
      <c r="A19" s="80"/>
      <c r="B19" s="82" t="s">
        <v>15</v>
      </c>
      <c r="C19" s="83"/>
      <c r="D19" s="83"/>
      <c r="E19" s="83"/>
      <c r="F19" s="83"/>
      <c r="G19" s="84"/>
      <c r="H19" s="335" t="s">
        <v>16</v>
      </c>
      <c r="I19" s="336"/>
      <c r="J19" s="336"/>
      <c r="K19" s="336"/>
      <c r="L19" s="336"/>
      <c r="M19" s="336"/>
      <c r="N19" s="336"/>
      <c r="O19" s="336"/>
      <c r="P19" s="336"/>
      <c r="Q19" s="336"/>
      <c r="R19" s="336"/>
      <c r="S19" s="336"/>
      <c r="T19" s="336"/>
      <c r="U19" s="336"/>
      <c r="V19" s="336"/>
      <c r="W19" s="336"/>
      <c r="X19" s="336"/>
      <c r="Y19" s="337"/>
      <c r="Z19" s="80"/>
    </row>
    <row r="20" spans="1:27" ht="18" customHeight="1" x14ac:dyDescent="0.2">
      <c r="A20" s="80"/>
      <c r="B20" s="82" t="s">
        <v>17</v>
      </c>
      <c r="C20" s="83"/>
      <c r="D20" s="83"/>
      <c r="E20" s="83"/>
      <c r="F20" s="83"/>
      <c r="G20" s="84"/>
      <c r="H20" s="85"/>
      <c r="I20" s="86"/>
      <c r="J20" s="86"/>
      <c r="K20" s="86"/>
      <c r="L20" s="87" t="s">
        <v>22</v>
      </c>
      <c r="M20" s="338" t="str">
        <f>IF(【様式第２号】チェックシート型!K199="","",【様式第２号】チェックシート型!AB199*10000)</f>
        <v/>
      </c>
      <c r="N20" s="338"/>
      <c r="O20" s="338"/>
      <c r="P20" s="338"/>
      <c r="Q20" s="338"/>
      <c r="R20" s="338"/>
      <c r="S20" s="86" t="s">
        <v>18</v>
      </c>
      <c r="T20" s="86"/>
      <c r="U20" s="86"/>
      <c r="V20" s="86"/>
      <c r="W20" s="86"/>
      <c r="X20" s="86"/>
      <c r="Y20" s="88"/>
      <c r="Z20" s="80"/>
      <c r="AA20" s="63" t="s">
        <v>80</v>
      </c>
    </row>
    <row r="21" spans="1:27" ht="18" customHeight="1" x14ac:dyDescent="0.2">
      <c r="A21" s="80"/>
      <c r="B21" s="82" t="s">
        <v>179</v>
      </c>
      <c r="C21" s="83"/>
      <c r="D21" s="83"/>
      <c r="E21" s="83"/>
      <c r="F21" s="83"/>
      <c r="G21" s="84"/>
      <c r="H21" s="89"/>
      <c r="I21" s="90"/>
      <c r="J21" s="90"/>
      <c r="K21" s="90"/>
      <c r="L21" s="91" t="s">
        <v>22</v>
      </c>
      <c r="M21" s="338" t="str">
        <f>IF(【様式第２号】チェックシート型!K199="","",【様式第２号】チェックシート型!K199*10000)</f>
        <v/>
      </c>
      <c r="N21" s="338"/>
      <c r="O21" s="338"/>
      <c r="P21" s="338"/>
      <c r="Q21" s="338"/>
      <c r="R21" s="338"/>
      <c r="S21" s="86" t="s">
        <v>18</v>
      </c>
      <c r="T21" s="90"/>
      <c r="U21" s="90"/>
      <c r="V21" s="90"/>
      <c r="W21" s="90"/>
      <c r="X21" s="90"/>
      <c r="Y21" s="92"/>
      <c r="Z21" s="80"/>
      <c r="AA21" s="63" t="s">
        <v>80</v>
      </c>
    </row>
    <row r="22" spans="1:27" ht="18" customHeight="1" x14ac:dyDescent="0.2">
      <c r="A22" s="80"/>
      <c r="B22" s="93" t="s">
        <v>19</v>
      </c>
      <c r="C22" s="65"/>
      <c r="D22" s="65"/>
      <c r="E22" s="65"/>
      <c r="F22" s="65"/>
      <c r="G22" s="94"/>
      <c r="H22" s="64"/>
      <c r="I22" s="65"/>
      <c r="J22" s="65"/>
      <c r="K22" s="65"/>
      <c r="L22" s="65"/>
      <c r="M22" s="65"/>
      <c r="N22" s="65"/>
      <c r="O22" s="65"/>
      <c r="P22" s="65"/>
      <c r="Q22" s="65"/>
      <c r="R22" s="65"/>
      <c r="S22" s="65"/>
      <c r="T22" s="65"/>
      <c r="U22" s="65"/>
      <c r="V22" s="65"/>
      <c r="W22" s="65"/>
      <c r="X22" s="65"/>
      <c r="Y22" s="94"/>
      <c r="Z22" s="80"/>
    </row>
    <row r="23" spans="1:27" ht="34.5" customHeight="1" x14ac:dyDescent="0.2">
      <c r="A23" s="80"/>
      <c r="B23" s="68"/>
      <c r="C23" s="67"/>
      <c r="D23" s="67"/>
      <c r="E23" s="67"/>
      <c r="F23" s="67"/>
      <c r="G23" s="95"/>
      <c r="H23" s="306" t="s">
        <v>231</v>
      </c>
      <c r="I23" s="307"/>
      <c r="J23" s="307"/>
      <c r="K23" s="307"/>
      <c r="L23" s="307"/>
      <c r="M23" s="307"/>
      <c r="N23" s="307"/>
      <c r="O23" s="307"/>
      <c r="P23" s="307"/>
      <c r="Q23" s="307"/>
      <c r="R23" s="307"/>
      <c r="S23" s="307"/>
      <c r="T23" s="307"/>
      <c r="U23" s="307"/>
      <c r="V23" s="307"/>
      <c r="W23" s="307"/>
      <c r="X23" s="307"/>
      <c r="Y23" s="308"/>
      <c r="Z23" s="80"/>
      <c r="AA23" s="63" t="s">
        <v>81</v>
      </c>
    </row>
    <row r="24" spans="1:27" ht="18" customHeight="1" x14ac:dyDescent="0.2">
      <c r="A24" s="80"/>
      <c r="B24" s="68"/>
      <c r="C24" s="67"/>
      <c r="D24" s="67"/>
      <c r="E24" s="67"/>
      <c r="F24" s="67"/>
      <c r="G24" s="95"/>
      <c r="H24" s="66" t="str">
        <f>IF(【様式第２号】チェックシート型!I56="有","・他に利用する補助金一覧表（様式第２号別紙）","")</f>
        <v/>
      </c>
      <c r="I24" s="67"/>
      <c r="J24" s="67"/>
      <c r="K24" s="67"/>
      <c r="L24" s="67"/>
      <c r="M24" s="67"/>
      <c r="N24" s="67"/>
      <c r="O24" s="67"/>
      <c r="P24" s="67"/>
      <c r="Q24" s="67"/>
      <c r="R24" s="67"/>
      <c r="S24" s="67"/>
      <c r="T24" s="67"/>
      <c r="U24" s="67"/>
      <c r="V24" s="67"/>
      <c r="W24" s="67"/>
      <c r="X24" s="67"/>
      <c r="Y24" s="95"/>
      <c r="Z24" s="80"/>
    </row>
    <row r="25" spans="1:27" ht="18" customHeight="1" x14ac:dyDescent="0.2">
      <c r="A25" s="80"/>
      <c r="B25" s="68"/>
      <c r="C25" s="67"/>
      <c r="D25" s="67"/>
      <c r="E25" s="67"/>
      <c r="F25" s="67"/>
      <c r="G25" s="95"/>
      <c r="H25" s="66" t="str">
        <f>IF(【様式第２号】チェックシート型!N13="","","・"&amp;【様式第２号】チェックシート型!C214)</f>
        <v/>
      </c>
      <c r="I25" s="67"/>
      <c r="J25" s="67"/>
      <c r="K25" s="67"/>
      <c r="L25" s="67"/>
      <c r="M25" s="67"/>
      <c r="N25" s="67"/>
      <c r="O25" s="67"/>
      <c r="P25" s="67"/>
      <c r="Q25" s="67"/>
      <c r="R25" s="67"/>
      <c r="S25" s="67"/>
      <c r="T25" s="67"/>
      <c r="U25" s="67"/>
      <c r="V25" s="67"/>
      <c r="W25" s="67"/>
      <c r="X25" s="67"/>
      <c r="Y25" s="95"/>
      <c r="Z25" s="80"/>
    </row>
    <row r="26" spans="1:27" ht="18" customHeight="1" x14ac:dyDescent="0.2">
      <c r="A26" s="80"/>
      <c r="B26" s="68"/>
      <c r="C26" s="67"/>
      <c r="D26" s="67"/>
      <c r="E26" s="67"/>
      <c r="F26" s="67"/>
      <c r="G26" s="95"/>
      <c r="H26" s="66"/>
      <c r="I26" s="67"/>
      <c r="J26" s="67"/>
      <c r="K26" s="67"/>
      <c r="L26" s="67"/>
      <c r="M26" s="67"/>
      <c r="N26" s="67"/>
      <c r="O26" s="67"/>
      <c r="P26" s="67"/>
      <c r="Q26" s="67"/>
      <c r="R26" s="67"/>
      <c r="S26" s="67"/>
      <c r="T26" s="67"/>
      <c r="U26" s="67"/>
      <c r="V26" s="67"/>
      <c r="W26" s="67"/>
      <c r="X26" s="67"/>
      <c r="Y26" s="95"/>
      <c r="Z26" s="80"/>
    </row>
    <row r="27" spans="1:27" ht="18" customHeight="1" x14ac:dyDescent="0.2">
      <c r="A27" s="80"/>
      <c r="B27" s="68"/>
      <c r="C27" s="67"/>
      <c r="D27" s="67"/>
      <c r="E27" s="67"/>
      <c r="F27" s="67"/>
      <c r="G27" s="95"/>
      <c r="H27" s="66"/>
      <c r="I27" s="67"/>
      <c r="J27" s="67"/>
      <c r="K27" s="67"/>
      <c r="L27" s="67"/>
      <c r="M27" s="67"/>
      <c r="N27" s="67"/>
      <c r="O27" s="67"/>
      <c r="P27" s="67"/>
      <c r="Q27" s="67"/>
      <c r="R27" s="67"/>
      <c r="S27" s="67"/>
      <c r="T27" s="67"/>
      <c r="U27" s="67"/>
      <c r="V27" s="67"/>
      <c r="W27" s="67"/>
      <c r="X27" s="67"/>
      <c r="Y27" s="95"/>
      <c r="Z27" s="80"/>
    </row>
    <row r="28" spans="1:27" ht="18" customHeight="1" x14ac:dyDescent="0.2">
      <c r="A28" s="80"/>
      <c r="B28" s="68"/>
      <c r="C28" s="67"/>
      <c r="D28" s="67"/>
      <c r="E28" s="67"/>
      <c r="F28" s="67"/>
      <c r="G28" s="95"/>
      <c r="H28" s="66"/>
      <c r="I28" s="67"/>
      <c r="J28" s="67"/>
      <c r="K28" s="67"/>
      <c r="L28" s="67"/>
      <c r="M28" s="67"/>
      <c r="N28" s="67"/>
      <c r="O28" s="67"/>
      <c r="P28" s="67"/>
      <c r="Q28" s="67"/>
      <c r="R28" s="67"/>
      <c r="S28" s="67"/>
      <c r="T28" s="67"/>
      <c r="U28" s="67"/>
      <c r="V28" s="67"/>
      <c r="W28" s="67"/>
      <c r="X28" s="67"/>
      <c r="Y28" s="95"/>
      <c r="Z28" s="80"/>
    </row>
    <row r="29" spans="1:27" ht="18" customHeight="1" x14ac:dyDescent="0.2">
      <c r="A29" s="80"/>
      <c r="B29" s="68"/>
      <c r="C29" s="67"/>
      <c r="D29" s="67"/>
      <c r="E29" s="67"/>
      <c r="F29" s="67"/>
      <c r="G29" s="95"/>
      <c r="H29" s="68"/>
      <c r="I29" s="67"/>
      <c r="J29" s="67"/>
      <c r="K29" s="67"/>
      <c r="L29" s="67"/>
      <c r="M29" s="67"/>
      <c r="N29" s="67"/>
      <c r="O29" s="67"/>
      <c r="P29" s="67"/>
      <c r="Q29" s="67"/>
      <c r="R29" s="67"/>
      <c r="S29" s="67"/>
      <c r="T29" s="67"/>
      <c r="U29" s="67"/>
      <c r="V29" s="67"/>
      <c r="W29" s="67"/>
      <c r="X29" s="67"/>
      <c r="Y29" s="95"/>
      <c r="Z29" s="80"/>
    </row>
    <row r="30" spans="1:27" ht="18" customHeight="1" x14ac:dyDescent="0.2">
      <c r="A30" s="80"/>
      <c r="B30" s="96"/>
      <c r="C30" s="70"/>
      <c r="D30" s="70"/>
      <c r="E30" s="70"/>
      <c r="F30" s="70"/>
      <c r="G30" s="97"/>
      <c r="H30" s="69"/>
      <c r="I30" s="70"/>
      <c r="J30" s="70"/>
      <c r="K30" s="70"/>
      <c r="L30" s="70"/>
      <c r="M30" s="70"/>
      <c r="N30" s="70"/>
      <c r="O30" s="70"/>
      <c r="P30" s="70"/>
      <c r="Q30" s="70"/>
      <c r="R30" s="70"/>
      <c r="S30" s="70"/>
      <c r="T30" s="70"/>
      <c r="U30" s="70"/>
      <c r="V30" s="70"/>
      <c r="W30" s="70"/>
      <c r="X30" s="70"/>
      <c r="Y30" s="97"/>
      <c r="Z30" s="80"/>
    </row>
    <row r="31" spans="1:27" ht="18" customHeight="1" x14ac:dyDescent="0.2">
      <c r="A31" s="80"/>
      <c r="B31" s="80"/>
      <c r="C31" s="80"/>
      <c r="D31" s="80"/>
      <c r="E31" s="80"/>
      <c r="F31" s="80"/>
      <c r="G31" s="80"/>
      <c r="H31" s="80"/>
      <c r="I31" s="80"/>
      <c r="J31" s="80"/>
      <c r="K31" s="98"/>
      <c r="L31" s="80"/>
      <c r="M31" s="80"/>
      <c r="N31" s="80"/>
      <c r="O31" s="80"/>
      <c r="P31" s="80"/>
      <c r="Q31" s="80"/>
      <c r="R31" s="80"/>
      <c r="S31" s="80"/>
      <c r="T31" s="80"/>
      <c r="U31" s="80"/>
      <c r="V31" s="80"/>
      <c r="W31" s="80"/>
      <c r="X31" s="80"/>
      <c r="Y31" s="80"/>
      <c r="Z31" s="80"/>
    </row>
    <row r="33" spans="1:35" s="75" customFormat="1" ht="18" hidden="1" customHeight="1" x14ac:dyDescent="0.2">
      <c r="A33" s="71" t="s">
        <v>180</v>
      </c>
      <c r="B33" s="72"/>
      <c r="C33" s="72"/>
      <c r="D33" s="72"/>
      <c r="E33" s="72"/>
      <c r="F33" s="72"/>
      <c r="G33" s="72"/>
      <c r="H33" s="72"/>
      <c r="I33" s="72"/>
      <c r="J33" s="72"/>
      <c r="K33" s="72"/>
      <c r="L33" s="72"/>
      <c r="M33" s="72"/>
      <c r="N33" s="72"/>
      <c r="O33" s="72"/>
      <c r="P33" s="72"/>
      <c r="Q33" s="73"/>
      <c r="R33" s="72"/>
      <c r="S33" s="72"/>
      <c r="T33" s="72"/>
      <c r="U33" s="72"/>
      <c r="V33" s="72"/>
      <c r="W33" s="72"/>
      <c r="X33" s="72"/>
      <c r="Y33" s="72"/>
      <c r="Z33" s="72"/>
      <c r="AA33" s="74"/>
    </row>
    <row r="34" spans="1:35" s="76" customFormat="1" ht="18" hidden="1" customHeight="1" x14ac:dyDescent="0.2">
      <c r="A34" s="71"/>
      <c r="B34" s="76" t="s">
        <v>11</v>
      </c>
      <c r="AA34" s="77"/>
    </row>
    <row r="35" spans="1:35" s="75" customFormat="1" ht="18" hidden="1" customHeight="1" x14ac:dyDescent="0.2">
      <c r="B35" s="320" t="s">
        <v>181</v>
      </c>
      <c r="C35" s="321"/>
      <c r="D35" s="321"/>
      <c r="E35" s="321"/>
      <c r="F35" s="321"/>
      <c r="G35" s="321"/>
      <c r="H35" s="322"/>
      <c r="I35" s="78" t="s">
        <v>9</v>
      </c>
      <c r="J35" s="326"/>
      <c r="K35" s="326"/>
      <c r="L35" s="326"/>
      <c r="M35" s="327"/>
      <c r="N35" s="327"/>
      <c r="O35" s="327"/>
      <c r="P35" s="327"/>
      <c r="Q35" s="327"/>
      <c r="R35" s="327"/>
      <c r="S35" s="327"/>
      <c r="T35" s="327"/>
      <c r="U35" s="327"/>
      <c r="V35" s="327"/>
      <c r="W35" s="327"/>
      <c r="X35" s="327"/>
      <c r="Y35" s="328"/>
      <c r="AA35" s="63"/>
    </row>
    <row r="36" spans="1:35" s="75" customFormat="1" ht="18" hidden="1" customHeight="1" x14ac:dyDescent="0.2">
      <c r="B36" s="323"/>
      <c r="C36" s="324"/>
      <c r="D36" s="324"/>
      <c r="E36" s="324"/>
      <c r="F36" s="324"/>
      <c r="G36" s="324"/>
      <c r="H36" s="325"/>
      <c r="I36" s="329"/>
      <c r="J36" s="330"/>
      <c r="K36" s="330"/>
      <c r="L36" s="330"/>
      <c r="M36" s="330"/>
      <c r="N36" s="330"/>
      <c r="O36" s="330"/>
      <c r="P36" s="330"/>
      <c r="Q36" s="330"/>
      <c r="R36" s="330"/>
      <c r="S36" s="330"/>
      <c r="T36" s="330"/>
      <c r="U36" s="330"/>
      <c r="V36" s="330"/>
      <c r="W36" s="330"/>
      <c r="X36" s="330"/>
      <c r="Y36" s="331"/>
      <c r="AA36" s="74"/>
      <c r="AB36" s="74"/>
      <c r="AC36" s="74"/>
      <c r="AD36" s="74"/>
      <c r="AE36" s="74"/>
      <c r="AF36" s="74"/>
      <c r="AG36" s="74"/>
      <c r="AH36" s="74"/>
      <c r="AI36" s="74"/>
    </row>
    <row r="37" spans="1:35" s="75" customFormat="1" ht="24" hidden="1" customHeight="1" x14ac:dyDescent="0.2">
      <c r="B37" s="312" t="s">
        <v>182</v>
      </c>
      <c r="C37" s="313"/>
      <c r="D37" s="313"/>
      <c r="E37" s="313"/>
      <c r="F37" s="313"/>
      <c r="G37" s="313"/>
      <c r="H37" s="314"/>
      <c r="I37" s="332"/>
      <c r="J37" s="333"/>
      <c r="K37" s="333"/>
      <c r="L37" s="333"/>
      <c r="M37" s="333"/>
      <c r="N37" s="333"/>
      <c r="O37" s="333"/>
      <c r="P37" s="333"/>
      <c r="Q37" s="333"/>
      <c r="R37" s="333"/>
      <c r="S37" s="333"/>
      <c r="T37" s="333"/>
      <c r="U37" s="333"/>
      <c r="V37" s="333"/>
      <c r="W37" s="333"/>
      <c r="X37" s="333"/>
      <c r="Y37" s="334"/>
      <c r="AA37" s="74"/>
      <c r="AB37" s="74"/>
      <c r="AC37" s="74"/>
      <c r="AD37" s="74"/>
      <c r="AE37" s="74"/>
      <c r="AF37" s="74"/>
      <c r="AG37" s="74"/>
      <c r="AH37" s="74"/>
      <c r="AI37" s="74"/>
    </row>
    <row r="38" spans="1:35" s="75" customFormat="1" ht="18" hidden="1" customHeight="1" x14ac:dyDescent="0.2">
      <c r="B38" s="312" t="s">
        <v>20</v>
      </c>
      <c r="C38" s="313"/>
      <c r="D38" s="313"/>
      <c r="E38" s="313"/>
      <c r="F38" s="313"/>
      <c r="G38" s="313"/>
      <c r="H38" s="314"/>
      <c r="I38" s="317"/>
      <c r="J38" s="318"/>
      <c r="K38" s="318"/>
      <c r="L38" s="318"/>
      <c r="M38" s="319"/>
      <c r="N38" s="317" t="s">
        <v>8</v>
      </c>
      <c r="O38" s="318"/>
      <c r="P38" s="319"/>
      <c r="Q38" s="315" t="s">
        <v>10</v>
      </c>
      <c r="R38" s="315"/>
      <c r="S38" s="315"/>
      <c r="T38" s="315"/>
      <c r="U38" s="315"/>
      <c r="V38" s="315"/>
      <c r="W38" s="315"/>
      <c r="X38" s="315"/>
      <c r="Y38" s="316"/>
      <c r="AA38" s="74"/>
      <c r="AB38" s="74"/>
      <c r="AC38" s="74"/>
      <c r="AD38" s="74"/>
      <c r="AE38" s="74"/>
      <c r="AF38" s="74"/>
      <c r="AG38" s="74"/>
      <c r="AH38" s="79"/>
      <c r="AI38" s="74"/>
    </row>
    <row r="39" spans="1:35" s="75" customFormat="1" ht="18" hidden="1" customHeight="1" x14ac:dyDescent="0.2">
      <c r="AA39" s="74"/>
      <c r="AB39" s="74"/>
      <c r="AC39" s="74"/>
      <c r="AD39" s="74"/>
      <c r="AE39" s="74"/>
      <c r="AF39" s="74"/>
      <c r="AG39" s="74"/>
      <c r="AH39" s="74"/>
      <c r="AI39" s="74"/>
    </row>
  </sheetData>
  <sheetProtection algorithmName="SHA-512" hashValue="1b8F0GS6cP1eRZjd7j15kiFBHR+pPqvBnsGAvZUz6o2Q/i5UY/L8lV6jChY3runS4V6Po1BEAB/9KUJUUOhuqA==" saltValue="UHR/hKcVpSbNIeYl/1XHgw==" spinCount="100000" sheet="1" objects="1" scenarios="1"/>
  <mergeCells count="23">
    <mergeCell ref="A2:Z2"/>
    <mergeCell ref="B38:H38"/>
    <mergeCell ref="Q38:Y38"/>
    <mergeCell ref="N38:P38"/>
    <mergeCell ref="I38:M38"/>
    <mergeCell ref="B35:H36"/>
    <mergeCell ref="J35:L35"/>
    <mergeCell ref="M35:Y35"/>
    <mergeCell ref="I36:Y36"/>
    <mergeCell ref="B37:H37"/>
    <mergeCell ref="I37:Y37"/>
    <mergeCell ref="A17:Z17"/>
    <mergeCell ref="H19:Y19"/>
    <mergeCell ref="M20:R20"/>
    <mergeCell ref="M21:R21"/>
    <mergeCell ref="A3:Z3"/>
    <mergeCell ref="P8:W8"/>
    <mergeCell ref="H23:Y23"/>
    <mergeCell ref="O9:Z9"/>
    <mergeCell ref="O11:X11"/>
    <mergeCell ref="O12:X12"/>
    <mergeCell ref="A15:Z15"/>
    <mergeCell ref="O10:Z10"/>
  </mergeCells>
  <phoneticPr fontId="1"/>
  <conditionalFormatting sqref="A3:Z3">
    <cfRule type="cellIs" dxfId="0" priority="1" operator="equal">
      <formula>"令和　年　月　日"</formula>
    </cfRule>
  </conditionalFormatting>
  <pageMargins left="0.98425196850393704" right="0.98425196850393704" top="0.98425196850393704" bottom="0.98425196850393704"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【様式第２号】チェックシート型</vt:lpstr>
      <vt:lpstr>【様式第２号別紙】補助金併用一覧</vt:lpstr>
      <vt:lpstr>【様式第１号】登録申請書（計画書連動）</vt:lpstr>
      <vt:lpstr>'【様式第１号】登録申請書（計画書連動）'!Print_Area</vt:lpstr>
      <vt:lpstr>【様式第２号】チェックシート型!Print_Area</vt:lpstr>
      <vt:lpstr>【様式第２号別紙】補助金併用一覧!Print_Area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2021-03-23T08:43:47Z</cp:lastPrinted>
  <dcterms:created xsi:type="dcterms:W3CDTF">2017-01-19T07:37:02Z</dcterms:created>
  <dcterms:modified xsi:type="dcterms:W3CDTF">2022-06-22T00:58:14Z</dcterms:modified>
</cp:coreProperties>
</file>