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ile\010総務\05 財政室\10_公営企業会計\4_各種調査\00_公営企業全般\03_公営企業の抜本改革等の取組状況調査\R6\02_町→県\"/>
    </mc:Choice>
  </mc:AlternateContent>
  <xr:revisionPtr revIDLastSave="0" documentId="13_ncr:1_{BB20D002-98AA-4BE4-9D43-8685E5258B79}" xr6:coauthVersionLast="45" xr6:coauthVersionMax="45" xr10:uidLastSave="{00000000-0000-0000-0000-000000000000}"/>
  <bookViews>
    <workbookView xWindow="810" yWindow="-120" windowWidth="28110" windowHeight="16440" tabRatio="887" xr2:uid="{00000000-000D-0000-FFFF-FFFF00000000}"/>
  </bookViews>
  <sheets>
    <sheet name="下水道事業（農業集落排水施設）" sheetId="26" r:id="rId1"/>
    <sheet name="下水道事業（特定地域排水処理施設）" sheetId="34" r:id="rId2"/>
    <sheet name="下水道事業（小規模集合排水施設）" sheetId="35" r:id="rId3"/>
    <sheet name="下水道事業（特定環境保全公共下水道）" sheetId="36" r:id="rId4"/>
    <sheet name="水道事業" sheetId="37" r:id="rId5"/>
    <sheet name="電気事業" sheetId="32" r:id="rId6"/>
    <sheet name="病院事業" sheetId="3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2">'下水道事業（小規模集合排水施設）'!$A$1:$BS$384</definedName>
    <definedName name="_xlnm.Print_Area" localSheetId="3">'下水道事業（特定環境保全公共下水道）'!$A$1:$BS$384</definedName>
    <definedName name="_xlnm.Print_Area" localSheetId="1">'下水道事業（特定地域排水処理施設）'!$A$1:$BS$384</definedName>
    <definedName name="_xlnm.Print_Area" localSheetId="0">'下水道事業（農業集落排水施設）'!$A$1:$BS$384</definedName>
    <definedName name="_xlnm.Print_Area" localSheetId="4">水道事業!$A$1:$BS$384</definedName>
    <definedName name="_xlnm.Print_Area" localSheetId="5">電気事業!$A$1:$BS$384</definedName>
    <definedName name="_xlnm.Print_Area" localSheetId="6">病院事業!$A$1:$BS$384</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 localSheetId="5">[1]選択肢!$K$2:$K$19</definedName>
    <definedName name="業種名" localSheetId="6">[1]選択肢!$K$2:$K$19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5" i="33" l="1"/>
  <c r="AM352" i="33"/>
  <c r="U352" i="33"/>
  <c r="N352" i="33"/>
  <c r="AM345" i="33"/>
  <c r="U345" i="33"/>
  <c r="AY341" i="33"/>
  <c r="AQ341" i="33"/>
  <c r="AQ339" i="33"/>
  <c r="N339" i="33"/>
  <c r="AY338" i="33"/>
  <c r="AQ337" i="33"/>
  <c r="BN336" i="33"/>
  <c r="BJ336" i="33"/>
  <c r="BF336" i="33"/>
  <c r="AQ335" i="33"/>
  <c r="BF333" i="33"/>
  <c r="AY333" i="33"/>
  <c r="AQ333" i="33"/>
  <c r="U333" i="33"/>
  <c r="N333" i="33"/>
  <c r="AM321" i="33"/>
  <c r="U321" i="33"/>
  <c r="N321" i="33"/>
  <c r="AM314" i="33"/>
  <c r="U314" i="33"/>
  <c r="N308" i="33"/>
  <c r="BN305" i="33"/>
  <c r="BJ305" i="33"/>
  <c r="BF305" i="33"/>
  <c r="BF302" i="33"/>
  <c r="AN302" i="33"/>
  <c r="U302" i="33"/>
  <c r="N302" i="33"/>
  <c r="AM290" i="33"/>
  <c r="U290" i="33"/>
  <c r="N290" i="33"/>
  <c r="AM283" i="33"/>
  <c r="U283" i="33"/>
  <c r="N277" i="33"/>
  <c r="BN274" i="33"/>
  <c r="BJ274" i="33"/>
  <c r="BF274" i="33"/>
  <c r="AU274" i="33"/>
  <c r="AM274" i="33"/>
  <c r="BF271" i="33"/>
  <c r="U271" i="33"/>
  <c r="N271" i="33"/>
  <c r="AM259" i="33"/>
  <c r="U259" i="33"/>
  <c r="N259" i="33"/>
  <c r="AM252" i="33"/>
  <c r="U252" i="33"/>
  <c r="N246" i="33"/>
  <c r="AU243" i="33"/>
  <c r="AQ243" i="33"/>
  <c r="AM243" i="33"/>
  <c r="AM240" i="33"/>
  <c r="U240" i="33"/>
  <c r="N240" i="33"/>
  <c r="AM228" i="33"/>
  <c r="U228" i="33"/>
  <c r="N228" i="33"/>
  <c r="AM221" i="33"/>
  <c r="U221" i="33"/>
  <c r="AK216" i="33"/>
  <c r="AC216" i="33"/>
  <c r="U216" i="33"/>
  <c r="N215" i="33"/>
  <c r="BA210" i="33"/>
  <c r="AS210" i="33"/>
  <c r="AK210" i="33"/>
  <c r="AC210" i="33"/>
  <c r="U210" i="33"/>
  <c r="AC204" i="33"/>
  <c r="U204" i="33"/>
  <c r="BX199" i="33"/>
  <c r="BN199" i="33"/>
  <c r="BJ199" i="33"/>
  <c r="BF199" i="33"/>
  <c r="U198" i="33"/>
  <c r="BF196" i="33"/>
  <c r="AM196" i="33"/>
  <c r="N196" i="33"/>
  <c r="AM184" i="33"/>
  <c r="U184" i="33"/>
  <c r="N184" i="33"/>
  <c r="AM177" i="33"/>
  <c r="U177" i="33"/>
  <c r="AY172" i="33"/>
  <c r="AS172" i="33"/>
  <c r="AM172" i="33"/>
  <c r="U172" i="33"/>
  <c r="N169" i="33"/>
  <c r="U167" i="33"/>
  <c r="BN163" i="33"/>
  <c r="BJ163" i="33"/>
  <c r="BF163" i="33"/>
  <c r="U162" i="33"/>
  <c r="N162" i="33"/>
  <c r="BF160" i="33"/>
  <c r="AM160" i="33"/>
  <c r="AM148" i="33"/>
  <c r="U148" i="33"/>
  <c r="N148" i="33"/>
  <c r="AM141" i="33"/>
  <c r="U141" i="33"/>
  <c r="AC136" i="33"/>
  <c r="U136" i="33"/>
  <c r="N135" i="33"/>
  <c r="BN132" i="33"/>
  <c r="BJ132" i="33"/>
  <c r="BF132" i="33"/>
  <c r="AC131" i="33"/>
  <c r="U131" i="33"/>
  <c r="BF129" i="33"/>
  <c r="AM129" i="33"/>
  <c r="N129" i="33"/>
  <c r="AM117" i="33"/>
  <c r="U117" i="33"/>
  <c r="N117" i="33"/>
  <c r="AM110" i="33"/>
  <c r="U110" i="33"/>
  <c r="N104" i="33"/>
  <c r="BN101" i="33"/>
  <c r="BJ101" i="33"/>
  <c r="BF101" i="33"/>
  <c r="AU100" i="33"/>
  <c r="AM100" i="33"/>
  <c r="BF98" i="33"/>
  <c r="U98" i="33"/>
  <c r="N98" i="33"/>
  <c r="AM87" i="33"/>
  <c r="U87" i="33"/>
  <c r="N87" i="33"/>
  <c r="AM80" i="33"/>
  <c r="U80" i="33"/>
  <c r="N74" i="33"/>
  <c r="BN71" i="33"/>
  <c r="BJ71" i="33"/>
  <c r="BF71" i="33"/>
  <c r="AU71" i="33"/>
  <c r="AM71" i="33"/>
  <c r="BF68" i="33"/>
  <c r="U68" i="33"/>
  <c r="N68" i="33"/>
  <c r="AM57" i="33"/>
  <c r="U57" i="33"/>
  <c r="N57" i="33"/>
  <c r="AM50" i="33"/>
  <c r="U50" i="33"/>
  <c r="AM47" i="33"/>
  <c r="AM46" i="33"/>
  <c r="AM45" i="33"/>
  <c r="AM44" i="33"/>
  <c r="N44" i="33"/>
  <c r="AM43" i="33"/>
  <c r="AM42" i="33"/>
  <c r="BN39" i="33"/>
  <c r="BJ39" i="33"/>
  <c r="BF39" i="33"/>
  <c r="AU38" i="33"/>
  <c r="AM38" i="33"/>
  <c r="BF36" i="33"/>
  <c r="U36" i="33"/>
  <c r="N36" i="33"/>
  <c r="BB24" i="33"/>
  <c r="AT24" i="33"/>
  <c r="AM24" i="33"/>
  <c r="AF24" i="33"/>
  <c r="Y24" i="33"/>
  <c r="R24" i="33"/>
  <c r="K24" i="33"/>
  <c r="D24" i="33"/>
  <c r="BG11" i="33"/>
  <c r="AO11" i="33"/>
  <c r="U11" i="33"/>
  <c r="C11" i="33"/>
  <c r="D365" i="32"/>
  <c r="AM352" i="32"/>
  <c r="U352" i="32"/>
  <c r="N352" i="32"/>
  <c r="AM345" i="32"/>
  <c r="U345" i="32"/>
  <c r="AY341" i="32"/>
  <c r="AQ341" i="32"/>
  <c r="AQ339" i="32"/>
  <c r="N339" i="32"/>
  <c r="AY338" i="32"/>
  <c r="AQ337" i="32"/>
  <c r="BN336" i="32"/>
  <c r="BJ336" i="32"/>
  <c r="BF336" i="32"/>
  <c r="AQ335" i="32"/>
  <c r="BF333" i="32"/>
  <c r="AY333" i="32"/>
  <c r="AQ333" i="32"/>
  <c r="U333" i="32"/>
  <c r="N333" i="32"/>
  <c r="AM321" i="32"/>
  <c r="U321" i="32"/>
  <c r="N321" i="32"/>
  <c r="AM314" i="32"/>
  <c r="U314" i="32"/>
  <c r="N308" i="32"/>
  <c r="BN305" i="32"/>
  <c r="BJ305" i="32"/>
  <c r="BF305" i="32"/>
  <c r="BF302" i="32"/>
  <c r="AN302" i="32"/>
  <c r="U302" i="32"/>
  <c r="N302" i="32"/>
  <c r="AM290" i="32"/>
  <c r="U290" i="32"/>
  <c r="N290" i="32"/>
  <c r="AM283" i="32"/>
  <c r="U283" i="32"/>
  <c r="N277" i="32"/>
  <c r="BN274" i="32"/>
  <c r="BJ274" i="32"/>
  <c r="BF274" i="32"/>
  <c r="AU274" i="32"/>
  <c r="AM274" i="32"/>
  <c r="BF271" i="32"/>
  <c r="U271" i="32"/>
  <c r="N271" i="32"/>
  <c r="AM259" i="32"/>
  <c r="U259" i="32"/>
  <c r="N259" i="32"/>
  <c r="AM252" i="32"/>
  <c r="U252" i="32"/>
  <c r="N246" i="32"/>
  <c r="AU243" i="32"/>
  <c r="AQ243" i="32"/>
  <c r="AM243" i="32"/>
  <c r="AM240" i="32"/>
  <c r="U240" i="32"/>
  <c r="N240" i="32"/>
  <c r="AM228" i="32"/>
  <c r="U228" i="32"/>
  <c r="N228" i="32"/>
  <c r="AM221" i="32"/>
  <c r="U221" i="32"/>
  <c r="AK216" i="32"/>
  <c r="AC216" i="32"/>
  <c r="U216" i="32"/>
  <c r="N215" i="32"/>
  <c r="BA210" i="32"/>
  <c r="AS210" i="32"/>
  <c r="AK210" i="32"/>
  <c r="AC210" i="32"/>
  <c r="U210" i="32"/>
  <c r="AC204" i="32"/>
  <c r="U204" i="32"/>
  <c r="BX199" i="32"/>
  <c r="BN199" i="32"/>
  <c r="BJ199" i="32"/>
  <c r="BF199" i="32"/>
  <c r="U198" i="32"/>
  <c r="BF196" i="32"/>
  <c r="AM196" i="32"/>
  <c r="N196" i="32"/>
  <c r="AM184" i="32"/>
  <c r="U184" i="32"/>
  <c r="N184" i="32"/>
  <c r="AM177" i="32"/>
  <c r="U177" i="32"/>
  <c r="AY172" i="32"/>
  <c r="AS172" i="32"/>
  <c r="AM172" i="32"/>
  <c r="U172" i="32"/>
  <c r="N169" i="32"/>
  <c r="U167" i="32"/>
  <c r="BN163" i="32"/>
  <c r="BJ163" i="32"/>
  <c r="BF163" i="32"/>
  <c r="U162" i="32"/>
  <c r="N162" i="32"/>
  <c r="BF160" i="32"/>
  <c r="AM160" i="32"/>
  <c r="AM148" i="32"/>
  <c r="U148" i="32"/>
  <c r="N148" i="32"/>
  <c r="AM141" i="32"/>
  <c r="U141" i="32"/>
  <c r="AC136" i="32"/>
  <c r="U136" i="32"/>
  <c r="N135" i="32"/>
  <c r="BN132" i="32"/>
  <c r="BJ132" i="32"/>
  <c r="BF132" i="32"/>
  <c r="AC131" i="32"/>
  <c r="U131" i="32"/>
  <c r="BF129" i="32"/>
  <c r="AM129" i="32"/>
  <c r="N129" i="32"/>
  <c r="AM117" i="32"/>
  <c r="U117" i="32"/>
  <c r="N117" i="32"/>
  <c r="AM110" i="32"/>
  <c r="U110" i="32"/>
  <c r="N104" i="32"/>
  <c r="BN101" i="32"/>
  <c r="BJ101" i="32"/>
  <c r="BF101" i="32"/>
  <c r="AU100" i="32"/>
  <c r="AM100" i="32"/>
  <c r="BF98" i="32"/>
  <c r="U98" i="32"/>
  <c r="N98" i="32"/>
  <c r="AM87" i="32"/>
  <c r="U87" i="32"/>
  <c r="N87" i="32"/>
  <c r="AM80" i="32"/>
  <c r="U80" i="32"/>
  <c r="N74" i="32"/>
  <c r="BN71" i="32"/>
  <c r="BJ71" i="32"/>
  <c r="BF71" i="32"/>
  <c r="AU71" i="32"/>
  <c r="AM71" i="32"/>
  <c r="BF68" i="32"/>
  <c r="U68" i="32"/>
  <c r="N68" i="32"/>
  <c r="AM57" i="32"/>
  <c r="U57" i="32"/>
  <c r="N57" i="32"/>
  <c r="AM50" i="32"/>
  <c r="U50" i="32"/>
  <c r="AM47" i="32"/>
  <c r="AM46" i="32"/>
  <c r="AM45" i="32"/>
  <c r="AM44" i="32"/>
  <c r="N44" i="32"/>
  <c r="AM43" i="32"/>
  <c r="AM42" i="32"/>
  <c r="BN39" i="32"/>
  <c r="BJ39" i="32"/>
  <c r="BF39" i="32"/>
  <c r="AU38" i="32"/>
  <c r="AM38" i="32"/>
  <c r="BF36" i="32"/>
  <c r="U36" i="32"/>
  <c r="N36" i="32"/>
  <c r="BB24" i="32"/>
  <c r="AT24" i="32"/>
  <c r="AM24" i="32"/>
  <c r="AF24" i="32"/>
  <c r="Y24" i="32"/>
  <c r="R24" i="32"/>
  <c r="K24" i="32"/>
  <c r="D24" i="32"/>
  <c r="BG11" i="32"/>
  <c r="AO11" i="32"/>
  <c r="U11" i="32"/>
  <c r="C11" i="32"/>
  <c r="D365" i="37"/>
  <c r="AM352" i="37"/>
  <c r="U352" i="37"/>
  <c r="N352" i="37"/>
  <c r="AM345" i="37"/>
  <c r="U345" i="37"/>
  <c r="AY341" i="37"/>
  <c r="AQ341" i="37"/>
  <c r="AQ339" i="37"/>
  <c r="N339" i="37"/>
  <c r="AY338" i="37"/>
  <c r="AQ337" i="37"/>
  <c r="BN336" i="37"/>
  <c r="BJ336" i="37"/>
  <c r="BF336" i="37"/>
  <c r="AQ335" i="37"/>
  <c r="BF333" i="37"/>
  <c r="AY333" i="37"/>
  <c r="AQ333" i="37"/>
  <c r="U333" i="37"/>
  <c r="N333" i="37"/>
  <c r="AM321" i="37"/>
  <c r="U321" i="37"/>
  <c r="N321" i="37"/>
  <c r="AM314" i="37"/>
  <c r="U314" i="37"/>
  <c r="N308" i="37"/>
  <c r="BN305" i="37"/>
  <c r="BJ305" i="37"/>
  <c r="BF305" i="37"/>
  <c r="BF302" i="37"/>
  <c r="AN302" i="37"/>
  <c r="U302" i="37"/>
  <c r="N302" i="37"/>
  <c r="AM290" i="37"/>
  <c r="U290" i="37"/>
  <c r="N290" i="37"/>
  <c r="AM283" i="37"/>
  <c r="U283" i="37"/>
  <c r="N277" i="37"/>
  <c r="BN274" i="37"/>
  <c r="BJ274" i="37"/>
  <c r="BF274" i="37"/>
  <c r="AU274" i="37"/>
  <c r="AM274" i="37"/>
  <c r="BF271" i="37"/>
  <c r="U271" i="37"/>
  <c r="N271" i="37"/>
  <c r="AM259" i="37"/>
  <c r="U259" i="37"/>
  <c r="N259" i="37"/>
  <c r="AM252" i="37"/>
  <c r="U252" i="37"/>
  <c r="N246" i="37"/>
  <c r="AU243" i="37"/>
  <c r="AQ243" i="37"/>
  <c r="AM243" i="37"/>
  <c r="AM240" i="37"/>
  <c r="U240" i="37"/>
  <c r="N240" i="37"/>
  <c r="AM228" i="37"/>
  <c r="U228" i="37"/>
  <c r="N228" i="37"/>
  <c r="AM221" i="37"/>
  <c r="U221" i="37"/>
  <c r="AK216" i="37"/>
  <c r="AC216" i="37"/>
  <c r="U216" i="37"/>
  <c r="N215" i="37"/>
  <c r="BA210" i="37"/>
  <c r="AS210" i="37"/>
  <c r="AK210" i="37"/>
  <c r="AC210" i="37"/>
  <c r="U210" i="37"/>
  <c r="AC204" i="37"/>
  <c r="U204" i="37"/>
  <c r="BX199" i="37"/>
  <c r="BN199" i="37"/>
  <c r="BJ199" i="37"/>
  <c r="BF199" i="37"/>
  <c r="U198" i="37"/>
  <c r="BF196" i="37"/>
  <c r="AM196" i="37"/>
  <c r="N196" i="37"/>
  <c r="AM184" i="37"/>
  <c r="U184" i="37"/>
  <c r="N184" i="37"/>
  <c r="AM177" i="37"/>
  <c r="U177" i="37"/>
  <c r="AY172" i="37"/>
  <c r="AS172" i="37"/>
  <c r="AM172" i="37"/>
  <c r="U172" i="37"/>
  <c r="N169" i="37"/>
  <c r="U167" i="37"/>
  <c r="BN163" i="37"/>
  <c r="BJ163" i="37"/>
  <c r="BF163" i="37"/>
  <c r="U162" i="37"/>
  <c r="N162" i="37"/>
  <c r="BF160" i="37"/>
  <c r="AM160" i="37"/>
  <c r="AM148" i="37"/>
  <c r="U148" i="37"/>
  <c r="N148" i="37"/>
  <c r="AM141" i="37"/>
  <c r="U141" i="37"/>
  <c r="AC136" i="37"/>
  <c r="U136" i="37"/>
  <c r="N135" i="37"/>
  <c r="BN132" i="37"/>
  <c r="BJ132" i="37"/>
  <c r="BF132" i="37"/>
  <c r="AC131" i="37"/>
  <c r="U131" i="37"/>
  <c r="BF129" i="37"/>
  <c r="AM129" i="37"/>
  <c r="N129" i="37"/>
  <c r="AM117" i="37"/>
  <c r="U117" i="37"/>
  <c r="N117" i="37"/>
  <c r="AM110" i="37"/>
  <c r="U110" i="37"/>
  <c r="N104" i="37"/>
  <c r="BN101" i="37"/>
  <c r="BJ101" i="37"/>
  <c r="BF101" i="37"/>
  <c r="AU100" i="37"/>
  <c r="AM100" i="37"/>
  <c r="BF98" i="37"/>
  <c r="U98" i="37"/>
  <c r="N98" i="37"/>
  <c r="AM87" i="37"/>
  <c r="U87" i="37"/>
  <c r="N87" i="37"/>
  <c r="AM80" i="37"/>
  <c r="U80" i="37"/>
  <c r="N74" i="37"/>
  <c r="BN71" i="37"/>
  <c r="BJ71" i="37"/>
  <c r="BF71" i="37"/>
  <c r="AU71" i="37"/>
  <c r="AM71" i="37"/>
  <c r="BF68" i="37"/>
  <c r="U68" i="37"/>
  <c r="N68" i="37"/>
  <c r="AM57" i="37"/>
  <c r="U57" i="37"/>
  <c r="N57" i="37"/>
  <c r="AM50" i="37"/>
  <c r="U50" i="37"/>
  <c r="AM47" i="37"/>
  <c r="AM46" i="37"/>
  <c r="AM45" i="37"/>
  <c r="AM44" i="37"/>
  <c r="N44" i="37"/>
  <c r="AM43" i="37"/>
  <c r="AM42" i="37"/>
  <c r="BN39" i="37"/>
  <c r="BJ39" i="37"/>
  <c r="BF39" i="37"/>
  <c r="AU38" i="37"/>
  <c r="AM38" i="37"/>
  <c r="BF36" i="37"/>
  <c r="U36" i="37"/>
  <c r="N36" i="37"/>
  <c r="BB24" i="37"/>
  <c r="AT24" i="37"/>
  <c r="AM24" i="37"/>
  <c r="AF24" i="37"/>
  <c r="Y24" i="37"/>
  <c r="R24" i="37"/>
  <c r="K24" i="37"/>
  <c r="D24" i="37"/>
  <c r="BG11" i="37"/>
  <c r="AO11" i="37"/>
  <c r="U11" i="37"/>
  <c r="C11" i="37"/>
  <c r="D365" i="36"/>
  <c r="AM352" i="36"/>
  <c r="U352" i="36"/>
  <c r="N352" i="36"/>
  <c r="AM345" i="36"/>
  <c r="U345" i="36"/>
  <c r="AY341" i="36"/>
  <c r="AQ341" i="36"/>
  <c r="AQ339" i="36"/>
  <c r="N339" i="36"/>
  <c r="AY338" i="36"/>
  <c r="AQ337" i="36"/>
  <c r="BN336" i="36"/>
  <c r="BJ336" i="36"/>
  <c r="BF336" i="36"/>
  <c r="AQ335" i="36"/>
  <c r="BF333" i="36"/>
  <c r="AY333" i="36"/>
  <c r="AQ333" i="36"/>
  <c r="U333" i="36"/>
  <c r="N333" i="36"/>
  <c r="AM321" i="36"/>
  <c r="U321" i="36"/>
  <c r="N321" i="36"/>
  <c r="AM314" i="36"/>
  <c r="U314" i="36"/>
  <c r="N308" i="36"/>
  <c r="BN305" i="36"/>
  <c r="BJ305" i="36"/>
  <c r="BF305" i="36"/>
  <c r="BF302" i="36"/>
  <c r="AN302" i="36"/>
  <c r="U302" i="36"/>
  <c r="N302" i="36"/>
  <c r="AM290" i="36"/>
  <c r="U290" i="36"/>
  <c r="N290" i="36"/>
  <c r="AM283" i="36"/>
  <c r="U283" i="36"/>
  <c r="N277" i="36"/>
  <c r="BN274" i="36"/>
  <c r="BJ274" i="36"/>
  <c r="BF274" i="36"/>
  <c r="AU274" i="36"/>
  <c r="AM274" i="36"/>
  <c r="BF271" i="36"/>
  <c r="U271" i="36"/>
  <c r="N271" i="36"/>
  <c r="AM259" i="36"/>
  <c r="U259" i="36"/>
  <c r="N259" i="36"/>
  <c r="AM252" i="36"/>
  <c r="U252" i="36"/>
  <c r="N246" i="36"/>
  <c r="AU243" i="36"/>
  <c r="AQ243" i="36"/>
  <c r="AM243" i="36"/>
  <c r="AM240" i="36"/>
  <c r="U240" i="36"/>
  <c r="N240" i="36"/>
  <c r="AM228" i="36"/>
  <c r="U228" i="36"/>
  <c r="N228" i="36"/>
  <c r="AM221" i="36"/>
  <c r="U221" i="36"/>
  <c r="AK216" i="36"/>
  <c r="AC216" i="36"/>
  <c r="U216" i="36"/>
  <c r="N215" i="36"/>
  <c r="BA210" i="36"/>
  <c r="AS210" i="36"/>
  <c r="AK210" i="36"/>
  <c r="AC210" i="36"/>
  <c r="U210" i="36"/>
  <c r="AC204" i="36"/>
  <c r="U204" i="36"/>
  <c r="BX199" i="36"/>
  <c r="BN199" i="36"/>
  <c r="BJ199" i="36"/>
  <c r="BF199" i="36"/>
  <c r="U198" i="36"/>
  <c r="BF196" i="36"/>
  <c r="AM196" i="36"/>
  <c r="N196" i="36"/>
  <c r="AM184" i="36"/>
  <c r="U184" i="36"/>
  <c r="N184" i="36"/>
  <c r="AM177" i="36"/>
  <c r="U177" i="36"/>
  <c r="AY172" i="36"/>
  <c r="AS172" i="36"/>
  <c r="AM172" i="36"/>
  <c r="U172" i="36"/>
  <c r="N169" i="36"/>
  <c r="U167" i="36"/>
  <c r="BN163" i="36"/>
  <c r="BJ163" i="36"/>
  <c r="BF163" i="36"/>
  <c r="U162" i="36"/>
  <c r="N162" i="36"/>
  <c r="BF160" i="36"/>
  <c r="AM160" i="36"/>
  <c r="AM148" i="36"/>
  <c r="U148" i="36"/>
  <c r="N148" i="36"/>
  <c r="AM141" i="36"/>
  <c r="U141" i="36"/>
  <c r="AC136" i="36"/>
  <c r="U136" i="36"/>
  <c r="N135" i="36"/>
  <c r="BN132" i="36"/>
  <c r="BJ132" i="36"/>
  <c r="BF132" i="36"/>
  <c r="AC131" i="36"/>
  <c r="U131" i="36"/>
  <c r="BF129" i="36"/>
  <c r="AM129" i="36"/>
  <c r="N129" i="36"/>
  <c r="AM117" i="36"/>
  <c r="U117" i="36"/>
  <c r="N117" i="36"/>
  <c r="AM110" i="36"/>
  <c r="U110" i="36"/>
  <c r="N104" i="36"/>
  <c r="BN101" i="36"/>
  <c r="BJ101" i="36"/>
  <c r="BF101" i="36"/>
  <c r="AU100" i="36"/>
  <c r="AM100" i="36"/>
  <c r="BF98" i="36"/>
  <c r="U98" i="36"/>
  <c r="N98" i="36"/>
  <c r="AM87" i="36"/>
  <c r="U87" i="36"/>
  <c r="N87" i="36"/>
  <c r="AM80" i="36"/>
  <c r="U80" i="36"/>
  <c r="N74" i="36"/>
  <c r="BN71" i="36"/>
  <c r="BJ71" i="36"/>
  <c r="BF71" i="36"/>
  <c r="AU71" i="36"/>
  <c r="AM71" i="36"/>
  <c r="BF68" i="36"/>
  <c r="U68" i="36"/>
  <c r="N68" i="36"/>
  <c r="AM57" i="36"/>
  <c r="U57" i="36"/>
  <c r="N57" i="36"/>
  <c r="AM50" i="36"/>
  <c r="U50" i="36"/>
  <c r="AM47" i="36"/>
  <c r="AM46" i="36"/>
  <c r="AM45" i="36"/>
  <c r="AM44" i="36"/>
  <c r="N44" i="36"/>
  <c r="AM43" i="36"/>
  <c r="AM42" i="36"/>
  <c r="BN39" i="36"/>
  <c r="BJ39" i="36"/>
  <c r="BF39" i="36"/>
  <c r="AU38" i="36"/>
  <c r="AM38" i="36"/>
  <c r="BF36" i="36"/>
  <c r="U36" i="36"/>
  <c r="N36" i="36"/>
  <c r="BB24" i="36"/>
  <c r="AT24" i="36"/>
  <c r="AM24" i="36"/>
  <c r="AF24" i="36"/>
  <c r="Y24" i="36"/>
  <c r="R24" i="36"/>
  <c r="K24" i="36"/>
  <c r="D24" i="36"/>
  <c r="BG11" i="36"/>
  <c r="AO11" i="36"/>
  <c r="U11" i="36"/>
  <c r="C11" i="36"/>
  <c r="D365" i="35"/>
  <c r="AM352" i="35"/>
  <c r="U352" i="35"/>
  <c r="N352" i="35"/>
  <c r="AM345" i="35"/>
  <c r="U345" i="35"/>
  <c r="AY341" i="35"/>
  <c r="AQ341" i="35"/>
  <c r="AQ339" i="35"/>
  <c r="N339" i="35"/>
  <c r="AY338" i="35"/>
  <c r="AQ337" i="35"/>
  <c r="BN336" i="35"/>
  <c r="BJ336" i="35"/>
  <c r="BF336" i="35"/>
  <c r="AQ335" i="35"/>
  <c r="BF333" i="35"/>
  <c r="AY333" i="35"/>
  <c r="AQ333" i="35"/>
  <c r="U333" i="35"/>
  <c r="N333" i="35"/>
  <c r="AM321" i="35"/>
  <c r="U321" i="35"/>
  <c r="N321" i="35"/>
  <c r="AM314" i="35"/>
  <c r="U314" i="35"/>
  <c r="N308" i="35"/>
  <c r="BN305" i="35"/>
  <c r="BJ305" i="35"/>
  <c r="BF305" i="35"/>
  <c r="BF302" i="35"/>
  <c r="AN302" i="35"/>
  <c r="U302" i="35"/>
  <c r="N302" i="35"/>
  <c r="AM290" i="35"/>
  <c r="U290" i="35"/>
  <c r="N290" i="35"/>
  <c r="AM283" i="35"/>
  <c r="U283" i="35"/>
  <c r="N277" i="35"/>
  <c r="BN274" i="35"/>
  <c r="BJ274" i="35"/>
  <c r="BF274" i="35"/>
  <c r="AU274" i="35"/>
  <c r="AM274" i="35"/>
  <c r="BF271" i="35"/>
  <c r="U271" i="35"/>
  <c r="N271" i="35"/>
  <c r="AM259" i="35"/>
  <c r="U259" i="35"/>
  <c r="N259" i="35"/>
  <c r="AM252" i="35"/>
  <c r="U252" i="35"/>
  <c r="N246" i="35"/>
  <c r="AU243" i="35"/>
  <c r="AQ243" i="35"/>
  <c r="AM243" i="35"/>
  <c r="AM240" i="35"/>
  <c r="U240" i="35"/>
  <c r="N240" i="35"/>
  <c r="AM228" i="35"/>
  <c r="U228" i="35"/>
  <c r="N228" i="35"/>
  <c r="AM221" i="35"/>
  <c r="U221" i="35"/>
  <c r="AK216" i="35"/>
  <c r="AC216" i="35"/>
  <c r="U216" i="35"/>
  <c r="N215" i="35"/>
  <c r="BA210" i="35"/>
  <c r="AS210" i="35"/>
  <c r="AK210" i="35"/>
  <c r="AC210" i="35"/>
  <c r="U210" i="35"/>
  <c r="AC204" i="35"/>
  <c r="U204" i="35"/>
  <c r="BX199" i="35"/>
  <c r="BN199" i="35"/>
  <c r="BJ199" i="35"/>
  <c r="BF199" i="35"/>
  <c r="U198" i="35"/>
  <c r="BF196" i="35"/>
  <c r="AM196" i="35"/>
  <c r="N196" i="35"/>
  <c r="AM184" i="35"/>
  <c r="U184" i="35"/>
  <c r="N184" i="35"/>
  <c r="AM177" i="35"/>
  <c r="U177" i="35"/>
  <c r="AY172" i="35"/>
  <c r="AS172" i="35"/>
  <c r="AM172" i="35"/>
  <c r="U172" i="35"/>
  <c r="N169" i="35"/>
  <c r="U167" i="35"/>
  <c r="BN163" i="35"/>
  <c r="BJ163" i="35"/>
  <c r="BF163" i="35"/>
  <c r="U162" i="35"/>
  <c r="N162" i="35"/>
  <c r="BF160" i="35"/>
  <c r="AM160" i="35"/>
  <c r="AM148" i="35"/>
  <c r="U148" i="35"/>
  <c r="N148" i="35"/>
  <c r="AM141" i="35"/>
  <c r="U141" i="35"/>
  <c r="AC136" i="35"/>
  <c r="U136" i="35"/>
  <c r="N135" i="35"/>
  <c r="BN132" i="35"/>
  <c r="BJ132" i="35"/>
  <c r="BF132" i="35"/>
  <c r="AC131" i="35"/>
  <c r="U131" i="35"/>
  <c r="BF129" i="35"/>
  <c r="AM129" i="35"/>
  <c r="N129" i="35"/>
  <c r="AM117" i="35"/>
  <c r="U117" i="35"/>
  <c r="N117" i="35"/>
  <c r="AM110" i="35"/>
  <c r="U110" i="35"/>
  <c r="N104" i="35"/>
  <c r="BN101" i="35"/>
  <c r="BJ101" i="35"/>
  <c r="BF101" i="35"/>
  <c r="AU100" i="35"/>
  <c r="AM100" i="35"/>
  <c r="BF98" i="35"/>
  <c r="U98" i="35"/>
  <c r="N98" i="35"/>
  <c r="AM87" i="35"/>
  <c r="U87" i="35"/>
  <c r="N87" i="35"/>
  <c r="AM80" i="35"/>
  <c r="U80" i="35"/>
  <c r="N74" i="35"/>
  <c r="BN71" i="35"/>
  <c r="BJ71" i="35"/>
  <c r="BF71" i="35"/>
  <c r="AU71" i="35"/>
  <c r="AM71" i="35"/>
  <c r="BF68" i="35"/>
  <c r="U68" i="35"/>
  <c r="N68" i="35"/>
  <c r="AM57" i="35"/>
  <c r="U57" i="35"/>
  <c r="N57" i="35"/>
  <c r="AM50" i="35"/>
  <c r="U50" i="35"/>
  <c r="AM47" i="35"/>
  <c r="AM46" i="35"/>
  <c r="AM45" i="35"/>
  <c r="AM44" i="35"/>
  <c r="N44" i="35"/>
  <c r="AM43" i="35"/>
  <c r="AM42" i="35"/>
  <c r="BN39" i="35"/>
  <c r="BJ39" i="35"/>
  <c r="BF39" i="35"/>
  <c r="AU38" i="35"/>
  <c r="AM38" i="35"/>
  <c r="BF36" i="35"/>
  <c r="U36" i="35"/>
  <c r="N36" i="35"/>
  <c r="BB24" i="35"/>
  <c r="AT24" i="35"/>
  <c r="AM24" i="35"/>
  <c r="AF24" i="35"/>
  <c r="Y24" i="35"/>
  <c r="R24" i="35"/>
  <c r="K24" i="35"/>
  <c r="D24" i="35"/>
  <c r="BG11" i="35"/>
  <c r="AO11" i="35"/>
  <c r="U11" i="35"/>
  <c r="C11" i="35"/>
  <c r="D365" i="34"/>
  <c r="AM352" i="34"/>
  <c r="U352" i="34"/>
  <c r="N352" i="34"/>
  <c r="AM345" i="34"/>
  <c r="U345" i="34"/>
  <c r="AY341" i="34"/>
  <c r="AQ341" i="34"/>
  <c r="AQ339" i="34"/>
  <c r="N339" i="34"/>
  <c r="AY338" i="34"/>
  <c r="AQ337" i="34"/>
  <c r="BN336" i="34"/>
  <c r="BJ336" i="34"/>
  <c r="BF336" i="34"/>
  <c r="AQ335" i="34"/>
  <c r="BF333" i="34"/>
  <c r="AY333" i="34"/>
  <c r="AQ333" i="34"/>
  <c r="U333" i="34"/>
  <c r="N333" i="34"/>
  <c r="AM321" i="34"/>
  <c r="U321" i="34"/>
  <c r="N321" i="34"/>
  <c r="AM314" i="34"/>
  <c r="U314" i="34"/>
  <c r="N308" i="34"/>
  <c r="BN305" i="34"/>
  <c r="BJ305" i="34"/>
  <c r="BF305" i="34"/>
  <c r="BF302" i="34"/>
  <c r="AN302" i="34"/>
  <c r="U302" i="34"/>
  <c r="N302" i="34"/>
  <c r="AM290" i="34"/>
  <c r="U290" i="34"/>
  <c r="N290" i="34"/>
  <c r="AM283" i="34"/>
  <c r="U283" i="34"/>
  <c r="N277" i="34"/>
  <c r="BN274" i="34"/>
  <c r="BJ274" i="34"/>
  <c r="BF274" i="34"/>
  <c r="AU274" i="34"/>
  <c r="AM274" i="34"/>
  <c r="BF271" i="34"/>
  <c r="U271" i="34"/>
  <c r="N271" i="34"/>
  <c r="AM259" i="34"/>
  <c r="U259" i="34"/>
  <c r="N259" i="34"/>
  <c r="AM252" i="34"/>
  <c r="U252" i="34"/>
  <c r="N246" i="34"/>
  <c r="AU243" i="34"/>
  <c r="AQ243" i="34"/>
  <c r="AM243" i="34"/>
  <c r="AM240" i="34"/>
  <c r="U240" i="34"/>
  <c r="N240" i="34"/>
  <c r="AM228" i="34"/>
  <c r="U228" i="34"/>
  <c r="N228" i="34"/>
  <c r="AM221" i="34"/>
  <c r="U221" i="34"/>
  <c r="AK216" i="34"/>
  <c r="AC216" i="34"/>
  <c r="U216" i="34"/>
  <c r="N215" i="34"/>
  <c r="BA210" i="34"/>
  <c r="AS210" i="34"/>
  <c r="AK210" i="34"/>
  <c r="AC210" i="34"/>
  <c r="U210" i="34"/>
  <c r="AC204" i="34"/>
  <c r="U204" i="34"/>
  <c r="BX199" i="34"/>
  <c r="BN199" i="34"/>
  <c r="BJ199" i="34"/>
  <c r="BF199" i="34"/>
  <c r="U198" i="34"/>
  <c r="BF196" i="34"/>
  <c r="AM196" i="34"/>
  <c r="N196" i="34"/>
  <c r="AM184" i="34"/>
  <c r="U184" i="34"/>
  <c r="N184" i="34"/>
  <c r="AM177" i="34"/>
  <c r="U177" i="34"/>
  <c r="AY172" i="34"/>
  <c r="AS172" i="34"/>
  <c r="AM172" i="34"/>
  <c r="U172" i="34"/>
  <c r="N169" i="34"/>
  <c r="U167" i="34"/>
  <c r="BN163" i="34"/>
  <c r="BJ163" i="34"/>
  <c r="BF163" i="34"/>
  <c r="U162" i="34"/>
  <c r="N162" i="34"/>
  <c r="BF160" i="34"/>
  <c r="AM160" i="34"/>
  <c r="AM148" i="34"/>
  <c r="U148" i="34"/>
  <c r="N148" i="34"/>
  <c r="AM141" i="34"/>
  <c r="U141" i="34"/>
  <c r="AC136" i="34"/>
  <c r="U136" i="34"/>
  <c r="N135" i="34"/>
  <c r="BN132" i="34"/>
  <c r="BJ132" i="34"/>
  <c r="BF132" i="34"/>
  <c r="AC131" i="34"/>
  <c r="U131" i="34"/>
  <c r="BF129" i="34"/>
  <c r="AM129" i="34"/>
  <c r="N129" i="34"/>
  <c r="AM117" i="34"/>
  <c r="U117" i="34"/>
  <c r="N117" i="34"/>
  <c r="AM110" i="34"/>
  <c r="U110" i="34"/>
  <c r="N104" i="34"/>
  <c r="BN101" i="34"/>
  <c r="BJ101" i="34"/>
  <c r="BF101" i="34"/>
  <c r="AU100" i="34"/>
  <c r="AM100" i="34"/>
  <c r="BF98" i="34"/>
  <c r="U98" i="34"/>
  <c r="N98" i="34"/>
  <c r="AM87" i="34"/>
  <c r="U87" i="34"/>
  <c r="N87" i="34"/>
  <c r="AM80" i="34"/>
  <c r="U80" i="34"/>
  <c r="N74" i="34"/>
  <c r="BN71" i="34"/>
  <c r="BJ71" i="34"/>
  <c r="BF71" i="34"/>
  <c r="AU71" i="34"/>
  <c r="AM71" i="34"/>
  <c r="BF68" i="34"/>
  <c r="U68" i="34"/>
  <c r="N68" i="34"/>
  <c r="AM57" i="34"/>
  <c r="U57" i="34"/>
  <c r="N57" i="34"/>
  <c r="AM50" i="34"/>
  <c r="U50" i="34"/>
  <c r="AM47" i="34"/>
  <c r="AM46" i="34"/>
  <c r="AM45" i="34"/>
  <c r="AM44" i="34"/>
  <c r="N44" i="34"/>
  <c r="AM43" i="34"/>
  <c r="AM42" i="34"/>
  <c r="BN39" i="34"/>
  <c r="BJ39" i="34"/>
  <c r="BF39" i="34"/>
  <c r="AU38" i="34"/>
  <c r="AM38" i="34"/>
  <c r="BF36" i="34"/>
  <c r="U36" i="34"/>
  <c r="N36" i="34"/>
  <c r="BB24" i="34"/>
  <c r="AT24" i="34"/>
  <c r="AM24" i="34"/>
  <c r="AF24" i="34"/>
  <c r="Y24" i="34"/>
  <c r="R24" i="34"/>
  <c r="K24" i="34"/>
  <c r="D24" i="34"/>
  <c r="BG11" i="34"/>
  <c r="AO11" i="34"/>
  <c r="U11" i="34"/>
  <c r="C11" i="34"/>
  <c r="D365" i="26"/>
  <c r="AM352" i="26"/>
  <c r="U352" i="26"/>
  <c r="N352" i="26"/>
  <c r="AM345" i="26"/>
  <c r="U345" i="26"/>
  <c r="AY341" i="26"/>
  <c r="AQ341" i="26"/>
  <c r="AQ339" i="26"/>
  <c r="N339" i="26"/>
  <c r="AY338" i="26"/>
  <c r="AQ337" i="26"/>
  <c r="BN336" i="26"/>
  <c r="BJ336" i="26"/>
  <c r="BF336" i="26"/>
  <c r="AQ335" i="26"/>
  <c r="BF333" i="26"/>
  <c r="AY333" i="26"/>
  <c r="AQ333" i="26"/>
  <c r="U333" i="26"/>
  <c r="N333" i="26"/>
  <c r="AM321" i="26"/>
  <c r="U321" i="26"/>
  <c r="N321" i="26"/>
  <c r="AM314" i="26"/>
  <c r="U314" i="26"/>
  <c r="N308" i="26"/>
  <c r="BN305" i="26"/>
  <c r="BJ305" i="26"/>
  <c r="BF305" i="26"/>
  <c r="BF302" i="26"/>
  <c r="AN302" i="26"/>
  <c r="U302" i="26"/>
  <c r="N302" i="26"/>
  <c r="AM290" i="26"/>
  <c r="U290" i="26"/>
  <c r="N290" i="26"/>
  <c r="AM283" i="26"/>
  <c r="U283" i="26"/>
  <c r="N277" i="26"/>
  <c r="BN274" i="26"/>
  <c r="BJ274" i="26"/>
  <c r="BF274" i="26"/>
  <c r="AU274" i="26"/>
  <c r="AM274" i="26"/>
  <c r="BF271" i="26"/>
  <c r="U271" i="26"/>
  <c r="N271" i="26"/>
  <c r="AM259" i="26"/>
  <c r="U259" i="26"/>
  <c r="N259" i="26"/>
  <c r="AM252" i="26"/>
  <c r="U252" i="26"/>
  <c r="N246" i="26"/>
  <c r="AU243" i="26"/>
  <c r="AQ243" i="26"/>
  <c r="AM243" i="26"/>
  <c r="AM240" i="26"/>
  <c r="U240" i="26"/>
  <c r="N240" i="26"/>
  <c r="AM228" i="26"/>
  <c r="U228" i="26"/>
  <c r="N228" i="26"/>
  <c r="AM221" i="26"/>
  <c r="U221" i="26"/>
  <c r="AK216" i="26"/>
  <c r="AC216" i="26"/>
  <c r="U216" i="26"/>
  <c r="N215" i="26"/>
  <c r="BA210" i="26"/>
  <c r="AS210" i="26"/>
  <c r="AK210" i="26"/>
  <c r="AC210" i="26"/>
  <c r="U210" i="26"/>
  <c r="AC204" i="26"/>
  <c r="U204" i="26"/>
  <c r="BX199" i="26"/>
  <c r="BN199" i="26"/>
  <c r="BJ199" i="26"/>
  <c r="BF199" i="26"/>
  <c r="U198" i="26"/>
  <c r="BF196" i="26"/>
  <c r="AM196" i="26"/>
  <c r="N196" i="26"/>
  <c r="AM184" i="26"/>
  <c r="U184" i="26"/>
  <c r="N184" i="26"/>
  <c r="AM177" i="26"/>
  <c r="U177" i="26"/>
  <c r="AY172" i="26"/>
  <c r="AS172" i="26"/>
  <c r="AM172" i="26"/>
  <c r="U172" i="26"/>
  <c r="N169" i="26"/>
  <c r="U167" i="26"/>
  <c r="BN163" i="26"/>
  <c r="BJ163" i="26"/>
  <c r="BF163" i="26"/>
  <c r="U162" i="26"/>
  <c r="N162" i="26"/>
  <c r="BF160" i="26"/>
  <c r="AM160" i="26"/>
  <c r="AM148" i="26"/>
  <c r="U148" i="26"/>
  <c r="N148" i="26"/>
  <c r="AM141" i="26"/>
  <c r="U141" i="26"/>
  <c r="AC136" i="26"/>
  <c r="U136" i="26"/>
  <c r="N135" i="26"/>
  <c r="BN132" i="26"/>
  <c r="BJ132" i="26"/>
  <c r="BF132" i="26"/>
  <c r="AC131" i="26"/>
  <c r="U131" i="26"/>
  <c r="BF129" i="26"/>
  <c r="AM129" i="26"/>
  <c r="N129" i="26"/>
  <c r="AM117" i="26"/>
  <c r="U117" i="26"/>
  <c r="N117" i="26"/>
  <c r="AM110" i="26"/>
  <c r="U110" i="26"/>
  <c r="N104" i="26"/>
  <c r="BN101" i="26"/>
  <c r="BJ101" i="26"/>
  <c r="BF101" i="26"/>
  <c r="AU100" i="26"/>
  <c r="AM100" i="26"/>
  <c r="BF98" i="26"/>
  <c r="U98" i="26"/>
  <c r="N98" i="26"/>
  <c r="AM87" i="26"/>
  <c r="U87" i="26"/>
  <c r="N87" i="26"/>
  <c r="AM80" i="26"/>
  <c r="U80" i="26"/>
  <c r="N74" i="26"/>
  <c r="BN71" i="26"/>
  <c r="BJ71" i="26"/>
  <c r="BF71" i="26"/>
  <c r="AU71" i="26"/>
  <c r="AM71" i="26"/>
  <c r="BF68" i="26"/>
  <c r="U68" i="26"/>
  <c r="N68" i="26"/>
  <c r="AM57" i="26"/>
  <c r="U57" i="26"/>
  <c r="N57" i="26"/>
  <c r="AM50" i="26"/>
  <c r="U50" i="26"/>
  <c r="AM47" i="26"/>
  <c r="AM46" i="26"/>
  <c r="AM45" i="26"/>
  <c r="AM44" i="26"/>
  <c r="N44" i="26"/>
  <c r="AM43" i="26"/>
  <c r="AM42" i="26"/>
  <c r="BN39" i="26"/>
  <c r="BJ39" i="26"/>
  <c r="BF39" i="26"/>
  <c r="AU38" i="26"/>
  <c r="AM38" i="26"/>
  <c r="BF36" i="26"/>
  <c r="U36" i="26"/>
  <c r="N36" i="26"/>
  <c r="BB24" i="26"/>
  <c r="AT24" i="26"/>
  <c r="AM24" i="26"/>
  <c r="AF24" i="26"/>
  <c r="Y24" i="26"/>
  <c r="R24" i="26"/>
  <c r="K24" i="26"/>
  <c r="D24" i="26"/>
  <c r="BG11" i="26"/>
  <c r="AO11" i="26"/>
  <c r="U11" i="26"/>
  <c r="C11" i="26"/>
</calcChain>
</file>

<file path=xl/sharedStrings.xml><?xml version="1.0" encoding="utf-8"?>
<sst xmlns="http://schemas.openxmlformats.org/spreadsheetml/2006/main" count="1519" uniqueCount="86">
  <si>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</si>
  <si>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</si>
  <si>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</si>
  <si>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</si>
  <si>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</si>
  <si>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</si>
  <si>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</si>
  <si>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</si>
  <si>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</si>
  <si>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</si>
  <si>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</si>
  <si>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</si>
  <si>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</si>
  <si>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</si>
  <si>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</si>
  <si>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</si>
  <si>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</si>
  <si>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</si>
  <si>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</si>
  <si>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</si>
  <si>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</si>
  <si>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</si>
  <si>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</si>
  <si>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</si>
  <si>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</si>
  <si>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</si>
  <si>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</si>
  <si>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</si>
  <si>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</si>
  <si>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</si>
  <si>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</si>
  <si>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</si>
  <si>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</si>
  <si>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</si>
  <si>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</si>
  <si>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</si>
  <si>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</si>
  <si>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</si>
  <si>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</si>
  <si>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</si>
  <si>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</si>
  <si>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</si>
  <si>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</si>
  <si>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</si>
  <si>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</si>
  <si>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</si>
  <si>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</si>
  <si>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</si>
  <si>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</si>
  <si>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</si>
  <si>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</si>
  <si>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</si>
  <si>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</si>
  <si>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</si>
  <si>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</si>
  <si>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</si>
  <si>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</si>
  <si>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</si>
  <si>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</si>
  <si>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</si>
  <si>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</si>
  <si>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</si>
  <si>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</si>
  <si>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</si>
  <si>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</si>
  <si>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</si>
  <si>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</si>
  <si>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</si>
  <si>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</si>
  <si>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</si>
  <si>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</si>
  <si>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</si>
  <si>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</si>
  <si>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</si>
  <si>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</si>
  <si>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</si>
  <si>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</si>
  <si>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</si>
  <si>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</si>
  <si>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</si>
  <si>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</si>
  <si>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</si>
  <si>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</si>
  <si>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</si>
  <si>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</si>
  <si>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特環下水と公共下水との統合</t>
    <rPh sb="0" eb="1">
      <t>トク</t>
    </rPh>
    <rPh sb="2" eb="4">
      <t>ゲスイ</t>
    </rPh>
    <rPh sb="5" eb="7">
      <t>コウキョウ</t>
    </rPh>
    <rPh sb="7" eb="9">
      <t>ゲスイ</t>
    </rPh>
    <rPh sb="11" eb="13">
      <t>トウゴウ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</si>
</sst>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4" borderId="0" xfId="0" applyFont="1" applyFill="1" applyAlignment="1">
      <alignment horizontal="left" vertical="center"/>
    </xf>
    <xf numFmtId="0" fontId="15" fillId="4" borderId="0" xfId="0" applyFont="1" applyFill="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24" fillId="0" borderId="4" xfId="0" quotePrefix="1"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BB3FF0-345A-4284-B05B-BE6A4CA791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D79D07-1715-4E45-8AE6-97EFC3E828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43F6E7F-155F-4420-A14C-043D2D0674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B4512BC-451D-4795-AAC5-0CDECEED4D3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5C552AA-6E73-4479-8553-B2329843440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D1481AEB-C04C-4E69-8ADB-3874E4E96A1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944EA676-A3BC-4424-84EF-D2DE1AB4DE4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50FA1ABC-815D-4BEB-99F8-5ABB420FD19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A1BE7454-9C64-4D39-A064-6278127C0EC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29A0B147-011E-4522-8454-B840CDC5697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9680752E-E073-40B0-B302-8AB22914D83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05B8DBCE-D88A-4363-8062-F7C5C45D3B3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663710B4-FFA3-4614-BE26-E1A55C0AABB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E3AF6B33-2E34-4BE7-AF48-FA458224492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89B6D8CD-72C3-45E9-9F17-B36E46F2B40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89430BA5-8EA8-4F3E-9BB9-EF6EB870CCB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E70A8074-1157-47D2-A030-ADE28FA658F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63B5EADE-4240-49F8-A3A3-870DFBEE573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9AEF6BD5-CD43-4A5E-BCBC-78EF03ED325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0A0441B6-1345-423E-92E6-E23F172C5F0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AE30A416-F3C6-4314-8DEB-B9FD8BD4A3C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D4F85DDC-810C-408A-A934-CEF3E144CA7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12F8BE29-4AA7-436D-9455-FAED7E7FB45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50E48DDB-BD0F-488D-A4CA-97B559D8D80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462EBF97-D257-44CD-B43B-73E8A936A131}"/>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3D9AED36-8B5C-4A0D-862A-36ECCACFC69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4205B8-BA2F-4134-8C29-692804E2CF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3071AF-9BC9-4425-A7E7-0297F539FE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BB1FE1-8BC9-4014-BB1E-1530D53080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7197AF2-2CEF-4825-9631-2DCE8031E1B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DF7E525-0152-4975-83E8-35EBBBF86E7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D0C7AB7-DE13-46C4-9DD4-AC0F2921F4E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9D8E456-76B4-4006-8777-EED8563B845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BCA1704-E3DE-4E99-BC4F-B458394A884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6199042-FE3A-4DB6-8029-8B8A0207BD76}"/>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C0155A6-1878-41B8-8539-4D398601473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C85B16D-4E83-43D2-8671-BDC90A32E10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9CEFD3C-C08D-4A73-A444-2A46E706B1A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F607664-D640-484E-AD93-55D188C8F79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2E32680-F33E-42A4-AAE6-C88F55828C1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EAFF655-4785-42F1-8D22-38CC9514A4E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405B7ED-30D3-4A2A-B074-0D5C39C3855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50C6285-D09B-4A94-A666-3C71B72063C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2E844FB-9801-4011-995C-497D1C6A9DF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90E81D5-37B6-471F-857E-0B79C6F3FA7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1462007-804A-40A4-B89F-E1C423909B0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077E916-3366-4B5F-809E-A4F5DAE852A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402D04A-6B27-4CA4-B789-89478138FF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5CBA905-3EAE-4428-BED3-B1E68F5B23A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2C91F00-4089-4962-AE70-0D02FF46D16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4E2C1EE-9390-4E0B-9B79-33D16B326A2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3A813AA-B99D-45F8-82B4-50D880462A5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F3A295-BC14-495A-A408-D32F62FBFA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B3AD135-DAB3-4A19-97AF-41EFFF920C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14D41E8-7BE4-45C6-B862-FAA44013AF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7A8935A-2CEF-4440-BEF8-7BA013FDCC8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0654D51-F5C6-4947-BCAB-9B93E9A89D4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BA2D2F3A-CF65-4FE7-A75F-7B4E47C1DEE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A088F63E-1F88-4D9C-B428-D107037300F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59F3A84D-272F-4B11-9E7B-E9A4D57E027C}"/>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C651DC48-F490-4332-9960-D5582FDBBE0C}"/>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8C2C7FE8-7A41-453D-A668-4DBFA78FBD8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DF22F38E-D1D5-4720-BECF-6C7897405FD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9649B11F-09CF-49E0-B48A-6AF9811AF46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6BC6AD47-450F-40B3-956B-4796FDB9D2F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DF87D125-D62E-4F6F-86CB-8280824156D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5DE2003F-D63F-4F9C-9C75-3E55ACB709C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AB16645F-A757-4DD5-B94F-396A79C474F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426F28EC-A7F3-49B7-BAFF-10FB02FF70E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F90A0A96-03BD-4CF7-BA4C-24869330D07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BBB7EA3A-DFDD-42C6-9268-EAA41AEFF7EC}"/>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70923680-50CC-4D4D-A886-615FA27C7F5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DF12D352-411A-44DB-BBB8-7BE4E2B2FEB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4A781D74-8519-44A8-B44E-84CEAC39844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B9522C07-5147-4644-9B44-A058911C0021}"/>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0D48A037-2354-4FFB-A176-54E06F34082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E7E08952-8691-46EE-B60B-95336E5E07C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2308F424-D41C-41FE-A11A-C4F7F3D98D3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1CF54B7-5795-4C48-9E30-6CA19367A6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0F78DCF-C216-4D95-962C-92DA5706A7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06EE3B79-6A33-45B5-A174-DED3CE217D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DFEC0596-FCCE-4204-8DF2-1EFB176A18D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95EB7E12-EFEB-4D93-BBB5-47DBE394E84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31237F68-98BD-4F44-BB31-A48E281D5FF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2844B153-C768-4F6C-BD38-5EEEAE1D1C9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CA292B4A-C2D2-4335-BF21-90BCA9B368D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8EE4E81B-DBC8-415B-8D8E-A2EEEB0F7DE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84558D80-4643-40FC-943D-299153E6CED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0920F36E-3EBC-4296-B29C-27E8DBEA556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CC6B2358-37C8-4280-82A9-A3F812A7200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EFD292B0-1954-4841-941F-95D0C0C7C1F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A954EE70-9980-45F7-8DDA-CC75B082A12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103A57B6-8AC1-4645-8270-E74C06228CA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134ADDC5-6BEC-400E-B1C0-5D35678EB83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3BD9FBFD-09F8-4A7E-B0C4-86FF9562DC9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849EA959-503C-4D0A-9552-4555D0A8C13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FDF92BB1-AE82-4C7B-91EE-8CAB54AFE65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5E832589-103B-44B0-9D68-10BE9D2FF00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22D12B34-20E0-4DE8-A55E-1216C5B4213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D9084FD5-0EDD-4B03-B5FC-056DCB8C098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47BFAF1C-E7C6-4EFA-A667-E948496AC7A2}"/>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3492B46C-D529-4254-B1DE-6DD4FD9989F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A4ED5273-D374-4A64-8670-9588AF29BF9E}"/>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E74A94A1-8F39-4304-A02C-F116B59E808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A967B5-E427-4518-8A57-A7597C3408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9D9BF4-9E04-40CD-BCF6-F010A37806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B74660-F20C-4EB5-B89D-37129BF080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7BA19D-947D-42E1-9B60-6433FC26505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51CF610-4A5F-4DF6-9BEB-4163987AC3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CABD205-270F-46E1-B929-A68B54A24A1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A522B5B-2A42-44A7-A1BA-5830859F82E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F4AB943-E59B-45E6-830B-D0E9E9E1133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AEBEE80-0626-4FD8-A406-4D35AB4C0F1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2081CF9-A880-4A70-9DD8-FBFB1F32F29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168BB49-2BA2-4354-9940-7C1EA8833B6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F1832DA-DC52-4148-902A-417C2480F1B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6280FD4-1C76-4244-97E1-027687B5F09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B54BB4D-8E46-49E9-B12D-CA4090E44E6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CA2D534-B3AB-4A6F-8F5A-8AD2910854A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C726842-61D2-4ED1-B84F-97E9716FB46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E25C9DB-B45B-441D-A537-D32AEA0B707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19A60B8-65C7-4B97-AE1D-E916D9D5C87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5E31568-EAEB-4B9D-A849-85581069A05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CD66E6F-062F-47AF-8E4A-8F1AFA1A2C7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C03BFB6-F51A-424E-BF57-467D214D464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77A20B6-ED75-42C6-AC69-B27239B2275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0147999-F7AF-42E1-8446-D9D23B008E8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0067B05-6A83-4F36-AE81-98CD22A0D36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62AFEB3-8FA7-4893-9864-51536FE9D0D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9CA7DBD-66B7-4CD0-BC13-A8EC0EE6342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C753E13-0735-403C-B5E3-09AD31BF90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595D993-19EC-4B6B-90EE-CADBA8380F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D44888F-BAA7-47DA-AD1A-8921B056B8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8D6AB4A-5392-403E-B014-FAC2DE50AC7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7DC13B2-EA49-4426-923D-59D27DFC1CA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C4EB846F-5797-43CC-AA0C-5226BD06487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BA86D15B-FB02-458B-AFFD-8613D7C4065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D84A9265-CC75-4CEA-9962-376E4EDF588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0CD4EBAC-DFCB-46B0-AD14-C4AA6DC047D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31EBC42A-13E8-480A-80BF-063401FFE1E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54A96D01-C6C6-48A3-93C2-2971008A7B0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8945B292-ECEA-4E5A-892B-51AEB37485F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1259D474-FF8F-4EA6-BB2B-F8F18AF661F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09DECCC1-06B8-4404-ABC7-4736DAD9E0B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6AFDAFAD-AC6E-45CC-9752-A098461F31A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B6020ABE-6FD5-48A8-A8DD-E616076A379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D6564F2E-FAAB-45FC-A9D5-7CA0A57CF22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894BB687-5EDB-4055-8FA7-16951B147E1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572CD942-EC59-434D-BD56-1CD9EE73EB7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E4C11ACB-22FF-4052-A74B-8D321EA456D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BEDA8A2E-36E1-4A28-81A3-B9ECFF8BD01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D104C34A-5A51-49CB-B1EC-4706F098E1A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530AE32A-53AC-46AF-8E66-8532724BFD5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48B3F2B9-F159-4756-9F67-D18E49925BD9}"/>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8DCA9012-DE25-4868-9B2F-1EA8892E587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53A969B7-3919-46B5-B4F9-744F161E836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81D4641-507D-4A13-85AE-24A575B630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01E4B7C-065F-4A93-8D4D-0615410379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8D7561C9-3A5C-4F16-A97D-87724E4FB6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07BDDA77-3D18-4099-873E-D4B08FED0EC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EBF0F5F4-3651-4EDB-89F3-2F7BE8B021F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8F4CD610-ED12-477A-89CB-852A6F45ACB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7E53C5C8-E0D0-4969-AE14-C720EC5279A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5DE29B52-51F3-4893-91FB-051F5F48BE3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C4957222-07E2-44CF-AB56-200738BBFF3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AF3E30D9-092F-43FA-A25B-304EB7D70C0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F9814C6D-E55E-45A1-A1A8-D6FCD298C3C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8913053B-AD2D-4F55-952C-55B7E5D77D9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C8161229-BCDE-4C5D-A914-8E5A610EFA2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5478DF86-3D8E-41A3-9B28-E6A18D13EE9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E1E03430-493A-47BB-840E-7041B2C3DD5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6CA26E72-159D-4535-BCC1-B2C279E516A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5E0B1723-D047-4CF8-AA24-86B08810F54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C7A8E34C-FD8D-45A8-B246-46CE3489F5C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F0CB6B3C-CEE3-4E4C-9A00-7FD0AF56583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90D098E0-6C8C-4B05-B859-F6A31BDF8AA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45056952-2EAF-4266-A085-A0AE3D0673D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B846B247-0087-4931-BA9F-1A61BB12F12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F3B2F58C-8F9C-4D39-AE30-EE05A4CDB80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346973D6-42CD-4431-9988-ADF2840289DA}"/>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3A6C0B15-D8AE-44BB-9E91-D968141D650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AD051265-4287-4017-80D3-BD0D7B8D29D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B8E75A-324E-4773-A4E4-6E1BA70995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C409F1-D48C-44AE-9074-BE351DD77C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879FD2-66A7-404E-A7B6-2FC0A5471C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5B5F9C8-373B-4F61-88BD-09A3BFA19B9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ECEFC5A-F9DF-448F-9C1F-3744FCCEE2F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1396F1F-D0F8-47E2-880C-7454C407A20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0B143B4-09EE-47C5-A6A8-4C39C6253A2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8871FC5-E880-404B-A944-04089893413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6171D9E-6B7B-40CA-8DA9-FA7E4220B22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8617496-1F4B-40E3-81FF-D29FB196DE3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7E6DA0D-487A-48A6-8518-0FDA99BD362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E3230FD-DE21-49AD-A65B-B4A6501B0C0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330D1BC-E80E-4750-B295-34A9452A2A9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A0C7F19-4E54-452C-974D-5C120808ADE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4F9FBF9-37E2-4B5E-B40C-E687D0E13AD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C6E421A-EB37-4201-BADF-CD2D144D208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E568DE4-009E-4E08-9E4A-524ED78A342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71A9B42-3324-4F79-B1C2-1F36C4AB71C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3B840E5-5590-408E-9D6B-5B05849172E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15A9510-ED30-4B4B-88C5-EF13062DC85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06AEB3B-20CB-42D4-8A78-4478D4483C7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2D92EC5-FEFA-4658-89BD-2089102C4E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6E003D7-EA57-4CD8-898C-DAC0BF4C55D8}"/>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80F99D0-73F5-41C6-ABDE-C23961B5CD9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34F1CAD-9437-4E65-A958-46190C3051A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3F36C64-579E-43B4-8DB8-4E38D54F112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AEB764-C9A7-4D0C-80C3-9D8F822462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C9DFDCC-38A4-4927-A668-9D7F38A13B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1ED0DCE-D8FF-4094-8221-036E14BEA4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5F2A97C-A603-4273-B5F2-43FF9085F77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57F5908-C1DD-43BA-A630-C719E8BAE2D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F764D0F7-6775-47DA-A73C-D3F8B6B26DA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EF8BF1AB-0F52-431F-BA2C-6AF21D1E704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002797FD-51AE-412D-A2E3-12CDA7EDF44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B386E83C-35DB-47DF-9978-4E0187B868F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8D1C064E-5E87-4AAA-A68C-37C6C794138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ADE323AE-94EF-4810-B09E-0A2DAFBB1D5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A59EE22E-0A42-49BC-95FB-185F0298CF4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8424EB9D-F5BE-4308-83EB-3396E26882B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B3F79E30-E461-4C00-B584-59B807485E8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24C4276F-32A9-4447-835C-D3221E51BF7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5D389467-B58B-455D-BC6F-530229CA403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270033C6-17B9-4687-AD92-F1347A92AFE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B9D7662E-616A-4894-955C-7EE3EDA307D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B0CEBA0D-C213-4FFB-BA36-9142DE7FB8A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DB4AEAFD-545B-4A22-B39B-FEF2724E1D7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D02AC113-9590-4C47-B7B0-B855764A100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23B97A2-FFC3-414C-BC9A-FB3854170E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6DD84E0E-ECE6-4E40-AE27-29B1C8DB3C6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5FC9D8C5-3FE4-4C11-B1B9-5A97CAC74CD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808368-F4D1-45BE-BF9A-E65213979FE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75140E65-94C7-4611-9DC7-4449F4C04A2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D85B97DF-7E4C-4181-B53C-A99B80EF24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6341E29-4727-4925-86A4-5A6436554E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51E45ED-A854-497D-83B8-6E8515D00E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26991896-726E-4520-8AE5-EA913A97285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75CED387-81ED-4E52-B9E2-61A6A104B17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8E7D8313-D90A-40E7-90CC-52049769FD9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0D117D05-7310-463A-8788-0F2603217F1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0FC8BD04-5ECA-4C60-B73A-8E0FB91E9D3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F6191F63-4919-41E5-A851-587302AB200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437DEFC3-5CF7-4F31-9778-9E10A610878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33C74706-B06F-4401-9C80-0CAA0D6CEF9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CBBB9079-B169-4B9A-BB08-D54CAFC0186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7AFD7132-9EBB-4010-910B-BA37FB135CF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116CE260-F717-41E0-A62F-D37C83C98D5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BCC95143-1DBA-4772-AFB6-C3D10E5E3F1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677D6778-0DB8-46EA-8962-69414D69C84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8F239AF1-E041-4951-8DC1-2A2FB97DD44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166633EA-5D3E-4297-B063-60D6A1E73C2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C6DFCAEE-D68D-4881-985E-32A854A6B0C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5380BC8B-294E-49BD-BEAB-E789DBB8558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E05D5779-1AA0-44EB-9FEE-DD8654006C0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2F8D9B63-FF73-46C7-A109-1E9150FDDDF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1C73A4C8-AA24-4DDB-959B-E146223A127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7ED95469-E02B-4DF3-B622-306004221FA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872BA972-8A43-4A4E-A985-731FDD4CC90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C839D099-B51E-4EEB-8700-6B85570587E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2C3C8D-EA55-4F88-977B-72064C648B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CBBC57-CBF7-475B-8630-F54B35E7DD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E4466B-1E00-44CA-BF71-C1AAE81576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23F5AD1-8FB1-4EA5-83AF-8A72786D72B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1EE70B8-85BA-4415-89C9-665B1C098BB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7A152FB-21FC-45C6-AF4B-3D9E88E9CCF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A99480F-40B4-4EFD-80B0-8D8F238A90D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BA56145-39D9-4023-9B4A-6CEB8030E4D7}"/>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F6220FC-1636-4056-9DD7-B05830BC634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AA94B0E-0EE9-4E54-BA4F-5FDEF7161B4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38E58CF-014C-44A8-9946-BF0C04A60E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CBE561C-CF8D-46A8-AD36-B17E705474B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3C83082-A87C-44FD-ADB0-8851183AFF1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EBA5ED2-5B35-4DA4-A2F6-40A26948CD7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56535F7-ACC0-4630-AD5D-2DD82DA9465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9449BF0-FF44-4E3B-8616-B07D15E7FC4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243DBE2-A3C0-49F7-A8BB-EE422883D93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3E5AE12-3DAA-4E0A-BA6D-C19C890B8A9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15E95AF-AFDE-421B-84D1-F383E417841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DB97C7E-A2E5-4588-9CD5-7AA9EB63974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950450A-F8F0-4615-8441-E0E07A988861}"/>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9FFDFBA-4D2F-42F2-BB4F-4C3E91596F6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84B135E-8A60-4272-8F5F-5B518A429BB2}"/>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6A4CF81-ADC4-4795-AB3A-0A7CEB365D3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883678B-218F-456A-9EA1-3C8FCB0EA6D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E2D83E2-BB4D-4BD8-B571-C77A4EF8051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D3CA24F-8144-4D02-8F5F-54FF1DEEA5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A207D8-5ECE-4046-83E6-2A97E17BC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D8BDD27-8B2D-4353-9873-A23EF873DC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6A37E67-C38E-4F7F-9A0F-BC63A612E95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AA16B8B-A2C4-4555-9C67-9B782F356CB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4D169D1A-6571-4CBD-8F7E-6EBC64741CA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3FCB6366-D5DD-4604-8F6E-E4DB37FDC78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79DED2DD-B6AF-4F9D-B4EA-B04858BDC65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74EA5B73-82A4-4E9F-88A6-0E96D4D4423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8A8AC565-B30E-43B2-8F14-FFDC624D198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AD453F7B-2908-440B-AFFD-485B61AD701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7D1100FE-583B-4B29-B211-397C4BEE5CF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AD13CBCE-2341-47FA-B1C8-7F452036196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B3D616DE-03C3-4B14-9EBB-7C3FEACC6FC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DE3DC94C-7F50-4150-A569-756CD9DECFD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F0D3C69B-7B9B-445F-8344-89557A29A17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69005FCD-7F1A-43F1-95D8-D3AF3D6342F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42700B63-590E-40D8-B219-2F7F8D9C728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1BCDF612-BB0D-423F-ADB7-EF7348DA649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788A7F30-E576-43D8-95E9-5FFB9F6304D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0D89077A-2A4D-4DFD-9893-FFC0FC6D4FD6}"/>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6D91777D-CE56-4EF0-B613-ED581FEEB0A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DEA2EB93-B046-40A0-AB16-6087C8208B14}"/>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FD3FDE67-B89D-4025-90AC-22AFA6E71E5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1455F38E-3948-46A0-9A08-06CB193693D1}"/>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1B31CD8B-5D5C-4890-B2A7-DE4E03211BA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1755808-67A3-41D0-A2F2-89E04C2F0D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B0F420B-E4AF-4202-887F-929F1164C0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B56271DB-96A7-4DB4-B3EB-C8637CAC97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1F5D4BAF-DDE9-447E-8D27-F120A948050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844178FD-F3D5-4452-9283-0A8B6E6DD4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25A35317-DB16-4011-80F8-BF5AF073AA0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12EC8DEB-F147-4E3B-8E8E-C0EE2F0268B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83F4D37E-5C70-4D47-ACA8-E363ACE2D4A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0FB54906-2335-4ADA-AAB2-930C7578D3B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EA3A9D69-8654-4831-9D1B-FF60E804417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C93C84FA-4098-4867-96BC-762C9055A9D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43F7E267-8B23-448F-856C-14D48AA9E7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15795035-4AB4-4638-9AB4-89F6055B7C7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94ED15D5-A5F9-480D-BCCD-86DF4BBCA86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4FB0F677-634A-4B26-8D41-C77BA8BC244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989687A7-EE3F-47F2-977D-FB2C2B8B0F9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00D13D11-ECB8-41A1-BB33-491CF6DB348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11EE25D0-0C7A-4134-9FFF-F7DCCAF6E4F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D5D780C1-D596-4E48-A55F-12BE08790135}"/>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222C423D-FB81-4DD5-B66F-CFC833D032C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587363D6-34EA-4A5F-B659-EE83C63CDA6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6D72FE13-C82C-4B73-9555-AD2BC862334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27390FB0-023C-46C7-997E-09C1A5841A3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AC438B6F-15BE-472F-B91D-AD9A4DFFD11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07920C3A-ED02-4861-9B5B-CB4C2CE54C1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AADA7994-DC18-4F4A-9CD4-00A6DD142FF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374F74-CEFB-4E69-A99F-CA793FE82F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A8CFBB-656C-429A-B85F-14F5DC754A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2AB73D-1EFB-4473-8858-A46AD1E949A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C27B13B-959D-4B98-901B-D07E369B8F2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742926-4570-437C-BE86-5568C7193AB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4F2DE7B-8421-44D7-81DD-30ECB3D8596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0171528-5CB1-4211-A59C-033BE439DD1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B7156DB-1C7E-4DAF-A62E-D48C060A090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67215E6-20F6-49B9-84CA-E84DE508E53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115498B-AF13-498C-9924-FB41F2364F8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7580C56-1159-4BAB-8A1C-AD64A16F05A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270C358-7281-41F6-8BBB-DDDFFD17169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205BB8-32E2-4181-A44D-983FE5FD0DA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767E43C-049C-49BC-A416-CBFDD9329C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C0C9FF9-FB55-4646-97D8-638219C340F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5F36866-166F-4D1A-9EBB-0314B5F7B1C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6EFE5A0-DC42-4DC0-AA63-37C14925025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E59817A-93F5-4E34-A2AE-B3261131BCA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5A81EB5-DA58-4B1B-A515-19EC93C1ABE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26F9DE0-D8FE-410F-9934-1DD3ED0F49A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4DCFF7E-D1C9-4CB4-AF36-70977E38B5A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1E05687-1595-462F-84B9-FC0935611C8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92D9609-8555-483A-A489-456D22CBE30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079E32E-F90B-47A3-9A4F-DEBC2627FC2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3136A95-63A9-4DB6-810D-FB6AAADBE06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468DEF3-7440-4785-A096-4BD18EBEDCA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73E33B-F100-4284-AC8D-BE7AEC0EDA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5EFC72-0944-473F-8FF4-C85F2BE56B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9013156-5433-466B-9B41-A96F63354D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EC29803-CEE1-42F8-8EE9-9A9236E1F00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3E5E765-F376-45DE-ACDB-F4377543733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5D359029-86E2-46A0-973E-68F21CE7167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A8F42F5A-FC12-42E2-A59C-EEDFA81D0C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1C5F51A7-48EA-4706-8C05-F3DEF3B4162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F0AAAC14-986B-4167-A687-6D33CD4C00C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FC77BBC2-FEA1-47BE-B55B-DA1E9C433EF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4F36F85E-95E6-45B3-B604-66440A4F607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AB7A491B-1A4D-4924-8DA3-8E55F78B475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5569685A-EAD2-4428-99E1-979AE01FC1F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075AB719-DA18-4F24-ACD0-2759AFA3F16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5AFE7E71-88FB-445C-BDA4-4E5A86E7F44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AB1D99B7-2B20-4F98-8C70-E05C2DEE09C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22BA67AD-BDF9-400F-A82E-11F5CA4984A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87E6F048-6A4B-4C61-86D0-5DBCD024131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EBF8443F-A057-43E4-B0ED-91EFA000664C}"/>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E99D5999-705A-439C-90BC-E1D32EBD3D9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87B644CB-3123-4A08-9789-BD77915FB441}"/>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E4C83BC1-40AE-4C81-A4EF-73AE77144EA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8F3622E2-9025-46B9-BDEB-C574F604E052}"/>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879C1C5A-B86A-4611-9609-4E9F836D45E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B72D5E99-4E49-4F9A-80A4-2D37FA1D8A9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E5B32590-0D78-446E-90CA-70DDA05F161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C71E8A6-AB76-4C14-A6C7-1C5BC3EB8B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DB291EB-A39B-45BB-BC15-1F75483BAB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58583A4-6F3D-423A-B4EF-D169D495A1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A7324ABF-D836-40F7-BAA7-E7663A1724A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2791C6F3-080E-45F7-8520-384899DE9B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CD74FD21-2697-461A-B819-91C4CAB48AD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43D312A4-89D8-4923-AECF-11F7E602BAF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39E8950E-AFB9-43E3-AD7C-DE0FF5E0B05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2E59EF14-67EB-4162-920F-FFE4C67B79E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0362BE93-EED5-4431-80F9-1051360CD4E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F3BD8B0C-7C97-40CA-97D7-62C080185D9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824B5546-63BF-435C-AD5F-F8F3F66B780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1E732AE7-EC27-4F64-9E9F-1D7614FD052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31A112B6-C8DE-45F8-AC1D-CC92F706B84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C3805A8B-B664-4D81-98B6-453D332B879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7EA5D5E5-3F05-4F38-8172-B7370F8E795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48DBA46F-38C4-41C6-AFA2-F3243BC8BCA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C97FBC2C-4137-485F-BB34-501B4BCF0BD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A4277F60-01E8-4331-9B50-607338770A5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09FE1925-D156-4703-858C-9FFCC7E390A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A32D7964-1A46-4508-88A1-D130B7F442E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A81F3BC2-5459-436D-92D5-202AD53F3EB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B0C8EF2C-F4C4-43F6-BC7B-ACD04C282F3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E543D4CC-3894-4FC7-AE5D-3E1FA897262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6716FFA9-2652-46C0-B01F-39D1BEFD178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03E8542A-6EEA-45F0-940C-C15582E66CC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EA1613-7474-4D86-A41C-54DA71C901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A4DA1C-63C4-442C-A82E-A7728D49FF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CC0BFC-93A3-41C0-BE57-BACD6A9531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4534432-76B2-4571-A0F5-2E92A94D5F1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7431526-64AE-4E0D-AFEE-4BAC4667DF4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8B8B1D0-DEA9-4875-9E2A-445A5D86A2B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0C15F45-D285-42CB-9988-0EEFF7AE8D0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F9614B9-5557-4808-A7C2-D68CED5586B4}"/>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B143960-FCC6-4EDE-B877-82502CA193D3}"/>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EE7236F-6EFF-438E-ACC4-BE9282B3A9E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EF2A894-01CA-4EDD-B8DC-BF2A31C8F4C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3A7A932-731C-4E5E-A3B0-A387CA561C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E4081BB-F18A-4886-B19A-16A979C00CA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A434E07-A0F6-4A5B-8779-9A41C80DB1F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60244FD-8B24-4E93-9C4C-98DC375658D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305B137-5AE0-4454-8A56-208C22BA990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576A01F-CDA8-41B5-A90A-3CF65A44D4F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097B497-036F-4BB4-9221-5C8F522369C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FF54782-372C-481B-88E5-F55B8B77C6A8}"/>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207E9F2-4F97-4578-829F-30A15F9B00E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10EAC42-4485-4934-A000-E85B1099A61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3554BBB-706C-4891-A817-E4E407A82BB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C00330D-29F2-4BE0-A11F-60E834126D5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F44F1C-6134-45A7-A996-508E4B59997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59AB8AA-73FC-4E49-9098-E8A54189EDF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4791E8A-F9D6-446E-9601-9434128F75B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2EDBFD-F54D-48E3-ACAE-BA32D4D84B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EDEC33-17AD-4A6B-BF6A-DE0AF3D62C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27B5823-FDB6-41F2-BCFD-8E8769BA0C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6D9B619-439C-4FE8-96E3-ACB9694CF4C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F33A3FB-D085-457C-B9EF-790EB215229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5BDE03E4-3144-4274-A47F-9B0A7370A36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F672DC87-BFB4-4A9C-B8D6-97D619A320D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F38B60A8-FD97-4564-9F74-75B15BE93C1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F722E1C4-E5DA-4818-BC5A-6C21219C792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7F9581D2-4095-46EB-8171-74D3F7EF16B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23D72105-23DD-481C-8DDB-BD695F0FC70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76FE496E-4DD9-401F-A076-4471024193D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667B4780-B0B0-428A-820A-2FC0376DE06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9B051393-9002-44AD-A324-FCEC9E6FA1F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EC178AC3-7F08-420A-9EF5-3EFAA893F73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5F657CBF-4EBB-408C-8003-A89C6FA1AD1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99300FE0-2CD4-43E0-87BE-BC9C1B2265D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72742605-AC5D-42A5-9D46-CD9917B15EE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AE2F5A84-09C9-4104-A825-1F9A9127E63F}"/>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BCEE1C6C-D674-44B1-8F53-821229C98E5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5EC31CD8-5F50-4CED-B7AB-5CC0835E0D4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DD09FB8C-D11D-4A0A-9F36-EBE93485C18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BDBF9581-3E19-4C70-9CDB-9F10CF67485B}"/>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16A274DC-6138-4EE3-AA67-9897E651651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C3C43107-81A0-4C68-B0F2-B49A6C7C97D6}"/>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3AEA90AC-D7B6-4890-95A3-12CA5BD22B4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696EF2EB-17E3-4AC8-A686-D08B1384EF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AF772744-DA4E-4366-95F7-1BE546C8F9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16A1268A-CE29-4FBA-AFA6-2B3897B94D1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4E33B8AC-D0C5-4DFC-95F4-3F55CDF2F49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8675A7D0-F264-4DC3-8D69-37B17ADB981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9" name="右矢印 6">
          <a:extLst>
            <a:ext uri="{FF2B5EF4-FFF2-40B4-BE49-F238E27FC236}">
              <a16:creationId xmlns:a16="http://schemas.microsoft.com/office/drawing/2014/main" id="{48A830C8-7E69-4976-BD8E-4FB3B8EA6C2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0" name="右矢印 7">
          <a:extLst>
            <a:ext uri="{FF2B5EF4-FFF2-40B4-BE49-F238E27FC236}">
              <a16:creationId xmlns:a16="http://schemas.microsoft.com/office/drawing/2014/main" id="{C7B96DC4-907F-45BA-AE51-740CFBDEA58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1" name="右矢印 8">
          <a:extLst>
            <a:ext uri="{FF2B5EF4-FFF2-40B4-BE49-F238E27FC236}">
              <a16:creationId xmlns:a16="http://schemas.microsoft.com/office/drawing/2014/main" id="{7D9DCACC-B243-4CB8-8643-ACC81FDC5D1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2" name="右矢印 9">
          <a:extLst>
            <a:ext uri="{FF2B5EF4-FFF2-40B4-BE49-F238E27FC236}">
              <a16:creationId xmlns:a16="http://schemas.microsoft.com/office/drawing/2014/main" id="{EC0BA555-7E13-4222-855D-CBE5B691DE4A}"/>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63" name="右矢印 10">
          <a:extLst>
            <a:ext uri="{FF2B5EF4-FFF2-40B4-BE49-F238E27FC236}">
              <a16:creationId xmlns:a16="http://schemas.microsoft.com/office/drawing/2014/main" id="{4E8C1A8B-B330-4C1F-91BB-EF2AD2C6F63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64" name="右矢印 11">
          <a:extLst>
            <a:ext uri="{FF2B5EF4-FFF2-40B4-BE49-F238E27FC236}">
              <a16:creationId xmlns:a16="http://schemas.microsoft.com/office/drawing/2014/main" id="{E9DFE9B0-FF38-485E-B462-AC5272BA608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65" name="角丸四角形 12">
          <a:extLst>
            <a:ext uri="{FF2B5EF4-FFF2-40B4-BE49-F238E27FC236}">
              <a16:creationId xmlns:a16="http://schemas.microsoft.com/office/drawing/2014/main" id="{AF7A2967-5E10-4E6F-AF85-5B0C5EF036C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66" name="右矢印 14">
          <a:extLst>
            <a:ext uri="{FF2B5EF4-FFF2-40B4-BE49-F238E27FC236}">
              <a16:creationId xmlns:a16="http://schemas.microsoft.com/office/drawing/2014/main" id="{C347A039-AF75-4481-B3DC-6D44C7D4041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67" name="右矢印 15">
          <a:extLst>
            <a:ext uri="{FF2B5EF4-FFF2-40B4-BE49-F238E27FC236}">
              <a16:creationId xmlns:a16="http://schemas.microsoft.com/office/drawing/2014/main" id="{821EB00F-DBCD-4975-A3E1-150C6C4FBA1E}"/>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68" name="右矢印 16">
          <a:extLst>
            <a:ext uri="{FF2B5EF4-FFF2-40B4-BE49-F238E27FC236}">
              <a16:creationId xmlns:a16="http://schemas.microsoft.com/office/drawing/2014/main" id="{028904CB-2A15-4D5C-9BBF-01385736535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69" name="右矢印 17">
          <a:extLst>
            <a:ext uri="{FF2B5EF4-FFF2-40B4-BE49-F238E27FC236}">
              <a16:creationId xmlns:a16="http://schemas.microsoft.com/office/drawing/2014/main" id="{5C0D917F-AB6A-4B11-94C0-FDC392FC84A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70" name="右矢印 18">
          <a:extLst>
            <a:ext uri="{FF2B5EF4-FFF2-40B4-BE49-F238E27FC236}">
              <a16:creationId xmlns:a16="http://schemas.microsoft.com/office/drawing/2014/main" id="{D675A58E-3257-442A-9E47-8B00547992D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71" name="右矢印 19">
          <a:extLst>
            <a:ext uri="{FF2B5EF4-FFF2-40B4-BE49-F238E27FC236}">
              <a16:creationId xmlns:a16="http://schemas.microsoft.com/office/drawing/2014/main" id="{4705882B-791E-488C-AB64-EFBCA45F357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72" name="右矢印 22">
          <a:extLst>
            <a:ext uri="{FF2B5EF4-FFF2-40B4-BE49-F238E27FC236}">
              <a16:creationId xmlns:a16="http://schemas.microsoft.com/office/drawing/2014/main" id="{1279C078-6F45-4C5C-981B-40C31E2CF10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73" name="右矢印 23">
          <a:extLst>
            <a:ext uri="{FF2B5EF4-FFF2-40B4-BE49-F238E27FC236}">
              <a16:creationId xmlns:a16="http://schemas.microsoft.com/office/drawing/2014/main" id="{BB9BF7DC-CD53-49AE-8C1C-1EEF124C701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74" name="右矢印 25">
          <a:extLst>
            <a:ext uri="{FF2B5EF4-FFF2-40B4-BE49-F238E27FC236}">
              <a16:creationId xmlns:a16="http://schemas.microsoft.com/office/drawing/2014/main" id="{BAB263F4-092B-4479-80FE-FAD481D8634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75" name="右中かっこ 74">
          <a:extLst>
            <a:ext uri="{FF2B5EF4-FFF2-40B4-BE49-F238E27FC236}">
              <a16:creationId xmlns:a16="http://schemas.microsoft.com/office/drawing/2014/main" id="{BC2E444B-6DBB-4F0F-B5EA-A3F8C4FBDC9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76" name="右矢印 27">
          <a:extLst>
            <a:ext uri="{FF2B5EF4-FFF2-40B4-BE49-F238E27FC236}">
              <a16:creationId xmlns:a16="http://schemas.microsoft.com/office/drawing/2014/main" id="{0537DA61-5776-4CEB-AC1F-7DFF4608D12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77" name="右矢印 28">
          <a:extLst>
            <a:ext uri="{FF2B5EF4-FFF2-40B4-BE49-F238E27FC236}">
              <a16:creationId xmlns:a16="http://schemas.microsoft.com/office/drawing/2014/main" id="{255A77A6-05F6-40C1-A535-360788BD239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78" name="右矢印 15">
          <a:extLst>
            <a:ext uri="{FF2B5EF4-FFF2-40B4-BE49-F238E27FC236}">
              <a16:creationId xmlns:a16="http://schemas.microsoft.com/office/drawing/2014/main" id="{C7424D58-D70A-4EC9-B062-CEA51C1D638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79" name="右矢印 6">
          <a:extLst>
            <a:ext uri="{FF2B5EF4-FFF2-40B4-BE49-F238E27FC236}">
              <a16:creationId xmlns:a16="http://schemas.microsoft.com/office/drawing/2014/main" id="{CCB0A8BD-0809-4C00-91BE-9A32CD5E938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54;&#12390;&#12400;&#12435;&#65288;&#21508;&#20250;&#35336;&#65289;/&#12304;&#36786;&#38598;&#12305;03%20&#35519;&#26619;&#31080;&#65288;R6&#25244;&#26412;&#25913;&#38761;&#35519;&#26619;&#65289;&#35330;&#27491;&#2925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54;&#12390;&#12400;&#12435;&#65288;&#21508;&#20250;&#35336;&#65289;/&#12304;&#29305;&#25490;&#12305;03%20&#35519;&#26619;&#31080;&#65288;R6&#25244;&#26412;&#25913;&#38761;&#35519;&#26619;&#65289;&#35330;&#27491;&#29256;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54;&#12390;&#12400;&#12435;&#65288;&#21508;&#20250;&#35336;&#65289;/&#12304;&#23567;&#35215;&#27169;&#12305;03%20&#35519;&#26619;&#31080;&#65288;R6&#25244;&#26412;&#25913;&#38761;&#35519;&#26619;&#65289;&#35330;&#27491;&#29256;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54;&#12390;&#12400;&#12435;&#65288;&#21508;&#20250;&#35336;&#65289;/&#12304;&#20844;&#20849;&#12305;03%20&#35519;&#26619;&#31080;&#65288;R6&#25244;&#26412;&#25913;&#38761;&#35519;&#26619;&#65289;&#35330;&#27491;&#29256;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54;&#12390;&#12400;&#12435;&#65288;&#21508;&#20250;&#35336;&#65289;/&#12304;&#27700;&#36947;&#12305;03%20&#35519;&#26619;&#31080;&#65288;R6&#25244;&#26412;&#25913;&#38761;&#35519;&#26619;&#65289;&#35330;&#27491;&#29256;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54;&#12390;&#12400;&#12435;&#65288;&#21508;&#20250;&#35336;&#65289;/&#12304;&#38651;&#27671;&#12305;03%20&#35519;&#26619;&#31080;&#65288;R6&#25244;&#26412;&#25913;&#38761;&#35519;&#26619;&#65289;&#35330;&#27491;&#29256;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354;&#12390;&#12400;&#12435;&#65288;&#21508;&#20250;&#35336;&#65289;/&#12304;&#30149;&#38498;&#12305;03%20&#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下水道事業</v>
          </cell>
          <cell r="W18" t="str">
            <v>農業集落排水施設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 xml:space="preserve"> </v>
          </cell>
          <cell r="AD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鳥取県における広域化・共同化計画策定に向け検討を行っている。</v>
          </cell>
        </row>
        <row r="427">
          <cell r="B427" t="str">
            <v>施設の統廃合や業務等（ソフト系）共同化に向け検討を行っている。</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下水道事業</v>
          </cell>
          <cell r="W18" t="str">
            <v>特定地域排水処理施設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 xml:space="preserve"> </v>
          </cell>
          <cell r="AD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鳥取県における広域化・共同化計画策定に向け検討を行っている。</v>
          </cell>
        </row>
        <row r="427">
          <cell r="B427" t="str">
            <v>施設の統廃合や業務等（ソフト系）共同化に向け検討を行っている。</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下水道事業</v>
          </cell>
          <cell r="W18" t="str">
            <v>小規模集合排水施設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 xml:space="preserve"> </v>
          </cell>
          <cell r="AD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鳥取県における広域化・共同化計画策定に向け検討を行っている。</v>
          </cell>
        </row>
        <row r="427">
          <cell r="B427" t="str">
            <v>施設の統廃合や業務等（ソフト系）共同化に向け検討を行っている。</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下水道事業</v>
          </cell>
          <cell r="W18" t="str">
            <v>特定環境保全公共下水道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A52" t="str">
            <v xml:space="preserve"> </v>
          </cell>
          <cell r="AD52" t="str">
            <v>●</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鳥取県における広域化・共同化計画策定に向け検討を行っている。</v>
          </cell>
        </row>
        <row r="427">
          <cell r="B427" t="str">
            <v>施設の統廃合や業務等（ソフト系）共同化に向け検討を行っている。</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水道事業</v>
          </cell>
          <cell r="W18" t="str">
            <v>―</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82">
          <cell r="B282" t="str">
            <v>国の方針をきっかけに簡水統合を実施。
統合により地区によって異なっていた水道料金の体系を一本化することができた。</v>
          </cell>
        </row>
        <row r="290">
          <cell r="J290" t="str">
            <v>●</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t="str">
            <v>平成</v>
          </cell>
          <cell r="E330">
            <v>29</v>
          </cell>
        </row>
        <row r="331">
          <cell r="E331">
            <v>4</v>
          </cell>
        </row>
        <row r="332">
          <cell r="E332">
            <v>1</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電気事業</v>
          </cell>
          <cell r="W18" t="str">
            <v>―</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南部町大規模太陽光発電施設はＦＩＴ（価格安定供給）の期間が終了するまでは、特に体制、手法は変更する予定は無い。ＦＩＴが終了した場合には売電額の減収が想定されるので、終了時に体制等は変更する。但し具体的な変更内容は継続して検討している。</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南部町</v>
          </cell>
        </row>
        <row r="18">
          <cell r="F18" t="str">
            <v>病院事業</v>
          </cell>
          <cell r="W18" t="str">
            <v>―</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　地域医療構想調整会議での方針を踏まえ、公立病院経営強化プランを策定した。経営体制については、現行の公営企業法全部適用の形態での病院運営が最善と判断し、令和５年３月に策定した「西伯病院経営強化プラン」にもその旨を記載し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384"/>
  <sheetViews>
    <sheetView showZeros="0" tabSelected="1" view="pageBreakPreview" zoomScale="50" zoomScaleNormal="55" zoomScaleSheetLayoutView="50" workbookViewId="0">
      <selection activeCell="CD62" sqref="CD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IF(COUNTIF([3]回答表!K16,"*")&gt;0,[3]回答表!K16,"")</f>
        <v>南部町</v>
      </c>
      <c r="D11" s="30"/>
      <c r="E11" s="30"/>
      <c r="F11" s="30"/>
      <c r="G11" s="30"/>
      <c r="H11" s="30"/>
      <c r="I11" s="30"/>
      <c r="J11" s="30"/>
      <c r="K11" s="30"/>
      <c r="L11" s="30"/>
      <c r="M11" s="30"/>
      <c r="N11" s="30"/>
      <c r="O11" s="30"/>
      <c r="P11" s="30"/>
      <c r="Q11" s="30"/>
      <c r="R11" s="30"/>
      <c r="S11" s="30"/>
      <c r="T11" s="30"/>
      <c r="U11" s="91" t="str">
        <f>IF(COUNTIF([3]回答表!F18,"*")&gt;0,[3]回答表!F18,"")</f>
        <v>下水道事業</v>
      </c>
      <c r="V11" s="31"/>
      <c r="W11" s="31"/>
      <c r="X11" s="31"/>
      <c r="Y11" s="31"/>
      <c r="Z11" s="31"/>
      <c r="AA11" s="31"/>
      <c r="AB11" s="31"/>
      <c r="AC11" s="31"/>
      <c r="AD11" s="31"/>
      <c r="AE11" s="31"/>
      <c r="AF11" s="32"/>
      <c r="AG11" s="32"/>
      <c r="AH11" s="32"/>
      <c r="AI11" s="32"/>
      <c r="AJ11" s="32"/>
      <c r="AK11" s="32"/>
      <c r="AL11" s="32"/>
      <c r="AM11" s="32"/>
      <c r="AN11" s="33"/>
      <c r="AO11" s="41" t="str">
        <f>IF(COUNTIF([3]回答表!W18,"*")&gt;0,[3]回答表!W18,"")</f>
        <v>農業集落排水施設</v>
      </c>
      <c r="AP11" s="32"/>
      <c r="AQ11" s="32"/>
      <c r="AR11" s="32"/>
      <c r="AS11" s="32"/>
      <c r="AT11" s="32"/>
      <c r="AU11" s="32"/>
      <c r="AV11" s="32"/>
      <c r="AW11" s="32"/>
      <c r="AX11" s="32"/>
      <c r="AY11" s="32"/>
      <c r="AZ11" s="32"/>
      <c r="BA11" s="32"/>
      <c r="BB11" s="32"/>
      <c r="BC11" s="32"/>
      <c r="BD11" s="32"/>
      <c r="BE11" s="32"/>
      <c r="BF11" s="33"/>
      <c r="BG11" s="90" t="str">
        <f>IF(COUNTIF([3]回答表!F20,"*")&gt;0,[3]回答表!F20,"")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IF([3]回答表!R49="●","●","")</f>
        <v/>
      </c>
      <c r="E24" s="136"/>
      <c r="F24" s="136"/>
      <c r="G24" s="136"/>
      <c r="H24" s="136"/>
      <c r="I24" s="136"/>
      <c r="J24" s="137"/>
      <c r="K24" s="135" t="str">
        <f>IF([3]回答表!R50="●","●","")</f>
        <v/>
      </c>
      <c r="L24" s="136"/>
      <c r="M24" s="136"/>
      <c r="N24" s="136"/>
      <c r="O24" s="136"/>
      <c r="P24" s="136"/>
      <c r="Q24" s="137"/>
      <c r="R24" s="135" t="str">
        <f>IF([3]回答表!R51="●","●","")</f>
        <v/>
      </c>
      <c r="S24" s="136"/>
      <c r="T24" s="136"/>
      <c r="U24" s="136"/>
      <c r="V24" s="136"/>
      <c r="W24" s="136"/>
      <c r="X24" s="137"/>
      <c r="Y24" s="135" t="str">
        <f>IF([3]回答表!R52="●","●","")</f>
        <v>●</v>
      </c>
      <c r="Z24" s="136"/>
      <c r="AA24" s="136"/>
      <c r="AB24" s="136"/>
      <c r="AC24" s="136"/>
      <c r="AD24" s="136"/>
      <c r="AE24" s="137"/>
      <c r="AF24" s="138" t="str">
        <f>IF([3]回答表!R53="●","●","")</f>
        <v/>
      </c>
      <c r="AG24" s="139"/>
      <c r="AH24" s="139"/>
      <c r="AI24" s="139"/>
      <c r="AJ24" s="139"/>
      <c r="AK24" s="139"/>
      <c r="AL24" s="140"/>
      <c r="AM24" s="138" t="str">
        <f>IF([3]回答表!R54="●","●","")</f>
        <v/>
      </c>
      <c r="AN24" s="139"/>
      <c r="AO24" s="139"/>
      <c r="AP24" s="139"/>
      <c r="AQ24" s="139"/>
      <c r="AR24" s="139"/>
      <c r="AS24" s="140"/>
      <c r="AT24" s="138" t="str">
        <f>IF([3]回答表!R55="●","●","")</f>
        <v/>
      </c>
      <c r="AU24" s="139"/>
      <c r="AV24" s="139"/>
      <c r="AW24" s="139"/>
      <c r="AX24" s="139"/>
      <c r="AY24" s="139"/>
      <c r="AZ24" s="140"/>
      <c r="BA24" s="124"/>
      <c r="BB24" s="138" t="str">
        <f>IF([3]回答表!R56="●","●","")</f>
        <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IF([3]回答表!X49="●","●","")</f>
        <v/>
      </c>
      <c r="O36" s="167"/>
      <c r="P36" s="167"/>
      <c r="Q36" s="168"/>
      <c r="R36" s="156"/>
      <c r="S36" s="156"/>
      <c r="T36" s="156"/>
      <c r="U36" s="169" t="str">
        <f>IF([3]回答表!X49="●",[3]回答表!B67,IF([3]回答表!AA49="●",[3]回答表!B98,""))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IF([3]回答表!X49="●",[3]回答表!S73,IF([3]回答表!AA49="●",[3]回答表!S104,""))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IF([3]回答表!X49="●",[3]回答表!G73,IF([3]回答表!AA49="●",[3]回答表!G104,""))</f>
        <v/>
      </c>
      <c r="AN38" s="139"/>
      <c r="AO38" s="139"/>
      <c r="AP38" s="139"/>
      <c r="AQ38" s="139"/>
      <c r="AR38" s="139"/>
      <c r="AS38" s="139"/>
      <c r="AT38" s="140"/>
      <c r="AU38" s="138" t="str">
        <f>IF([3]回答表!X49="●",[3]回答表!G74,IF([3]回答表!AA49="●",[3]回答表!G105,""))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IF([3]回答表!X49="●",[3]回答表!V73,IF([3]回答表!AA49="●",[3]回答表!V104,""))</f>
        <v/>
      </c>
      <c r="BG39" s="35"/>
      <c r="BH39" s="35"/>
      <c r="BI39" s="36"/>
      <c r="BJ39" s="182" t="str">
        <f>IF([3]回答表!X49="●",[3]回答表!V74,IF([3]回答表!AA49="●",[3]回答表!V105,""))</f>
        <v/>
      </c>
      <c r="BK39" s="35"/>
      <c r="BL39" s="35"/>
      <c r="BM39" s="36"/>
      <c r="BN39" s="182" t="str">
        <f>IF([3]回答表!X49="●",[3]回答表!V75,IF([3]回答表!AA49="●",[3]回答表!V106,""))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IF([3]回答表!X49="●",[3]回答表!O79,IF([3]回答表!AA49="●",[3]回答表!O110,""))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IF([3]回答表!X49="●",[3]回答表!O80,IF([3]回答表!AA49="●",[3]回答表!O111,""))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IF([3]回答表!AA49="●","●","")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IF([3]回答表!X49="●",[3]回答表!O81,IF([3]回答表!AA49="●",[3]回答表!O112,""))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IF([3]回答表!X49="●",[3]回答表!O82,IF([3]回答表!AA49="●",[3]回答表!O113,""))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IF([3]回答表!X49="●",[3]回答表!AG79,IF([3]回答表!AA49="●",[3]回答表!AG110,""))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IF([3]回答表!X49="●",[3]回答表!AG80,IF([3]回答表!AA49="●",[3]回答表!AG111,""))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IF([3]回答表!X49="●",[3]回答表!E85,IF([3]回答表!AA49="●",[3]回答表!E116,""))</f>
        <v/>
      </c>
      <c r="V50" s="62"/>
      <c r="W50" s="62"/>
      <c r="X50" s="62"/>
      <c r="Y50" s="62"/>
      <c r="Z50" s="62"/>
      <c r="AA50" s="62"/>
      <c r="AB50" s="62"/>
      <c r="AC50" s="62"/>
      <c r="AD50" s="62"/>
      <c r="AE50" s="65" t="s">
        <v>83</v>
      </c>
      <c r="AF50" s="65"/>
      <c r="AG50" s="65"/>
      <c r="AH50" s="65"/>
      <c r="AI50" s="65"/>
      <c r="AJ50" s="66"/>
      <c r="AK50" s="170"/>
      <c r="AL50" s="170"/>
      <c r="AM50" s="169" t="str">
        <f>IF([3]回答表!X49="●",[3]回答表!B87,IF([3]回答表!AA49="●",[3]回答表!B118,""))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IF([3]回答表!AD49="●","●","")</f>
        <v/>
      </c>
      <c r="O57" s="167"/>
      <c r="P57" s="167"/>
      <c r="Q57" s="168"/>
      <c r="R57" s="156"/>
      <c r="S57" s="156"/>
      <c r="T57" s="156"/>
      <c r="U57" s="169" t="str">
        <f>IF([3]回答表!AD49="●",[3]回答表!B129,"")</f>
        <v/>
      </c>
      <c r="V57" s="52"/>
      <c r="W57" s="52"/>
      <c r="X57" s="52"/>
      <c r="Y57" s="52"/>
      <c r="Z57" s="52"/>
      <c r="AA57" s="52"/>
      <c r="AB57" s="52"/>
      <c r="AC57" s="52"/>
      <c r="AD57" s="52"/>
      <c r="AE57" s="52"/>
      <c r="AF57" s="52"/>
      <c r="AG57" s="52"/>
      <c r="AH57" s="52"/>
      <c r="AI57" s="52"/>
      <c r="AJ57" s="53"/>
      <c r="AK57" s="206"/>
      <c r="AL57" s="206"/>
      <c r="AM57" s="169" t="str">
        <f>IF([3]回答表!AD49="●",[3]回答表!B134,"")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IF([3]回答表!X50="●","●","")</f>
        <v/>
      </c>
      <c r="O68" s="167"/>
      <c r="P68" s="167"/>
      <c r="Q68" s="168"/>
      <c r="R68" s="156"/>
      <c r="S68" s="156"/>
      <c r="T68" s="156"/>
      <c r="U68" s="169" t="str">
        <f>IF([3]回答表!X50="●",[3]回答表!B144,IF([3]回答表!AA50="●",[3]回答表!B168,""))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IF([3]回答表!X50="●",[3]回答表!S150,IF([3]回答表!AA50="●",[3]回答表!S174,""))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IF([3]回答表!X50="●",[3]回答表!J150,IF([3]回答表!AA50="●",[3]回答表!J174,""))</f>
        <v/>
      </c>
      <c r="AN71" s="139"/>
      <c r="AO71" s="139"/>
      <c r="AP71" s="139"/>
      <c r="AQ71" s="139"/>
      <c r="AR71" s="139"/>
      <c r="AS71" s="139"/>
      <c r="AT71" s="140"/>
      <c r="AU71" s="138" t="str">
        <f>IF([3]回答表!X50="●",[3]回答表!J151,IF([3]回答表!AA50="●",[3]回答表!J175,""))</f>
        <v/>
      </c>
      <c r="AV71" s="139"/>
      <c r="AW71" s="139"/>
      <c r="AX71" s="139"/>
      <c r="AY71" s="139"/>
      <c r="AZ71" s="139"/>
      <c r="BA71" s="139"/>
      <c r="BB71" s="140"/>
      <c r="BC71" s="157"/>
      <c r="BD71" s="150"/>
      <c r="BE71" s="150"/>
      <c r="BF71" s="182" t="str">
        <f>IF([3]回答表!X50="●",[3]回答表!V150,IF([3]回答表!AA50="●",[3]回答表!V174,""))</f>
        <v/>
      </c>
      <c r="BG71" s="183"/>
      <c r="BH71" s="183"/>
      <c r="BI71" s="183"/>
      <c r="BJ71" s="182" t="str">
        <f>IF([3]回答表!X50="●",[3]回答表!V151,IF([3]回答表!AA50="●",[3]回答表!V175,""))</f>
        <v/>
      </c>
      <c r="BK71" s="183"/>
      <c r="BL71" s="183"/>
      <c r="BM71" s="183"/>
      <c r="BN71" s="182" t="str">
        <f>IF([3]回答表!X50="●",[3]回答表!V152,IF([3]回答表!AA50="●",[3]回答表!V176,""))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IF([3]回答表!AA50="●","●","")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IF([3]回答表!X50="●",[3]回答表!E155,IF([3]回答表!AA50="●",[3]回答表!E179,""))</f>
        <v/>
      </c>
      <c r="V80" s="62"/>
      <c r="W80" s="62"/>
      <c r="X80" s="62"/>
      <c r="Y80" s="62"/>
      <c r="Z80" s="62"/>
      <c r="AA80" s="62"/>
      <c r="AB80" s="62"/>
      <c r="AC80" s="62"/>
      <c r="AD80" s="62"/>
      <c r="AE80" s="65" t="s">
        <v>83</v>
      </c>
      <c r="AF80" s="65"/>
      <c r="AG80" s="65"/>
      <c r="AH80" s="65"/>
      <c r="AI80" s="65"/>
      <c r="AJ80" s="66"/>
      <c r="AK80" s="170"/>
      <c r="AL80" s="170"/>
      <c r="AM80" s="169" t="str">
        <f>IF([3]回答表!X50="●",[3]回答表!B157,IF([3]回答表!AA50="●",[3]回答表!B181,""))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IF([3]回答表!AD50="●","●","")</f>
        <v/>
      </c>
      <c r="O87" s="167"/>
      <c r="P87" s="167"/>
      <c r="Q87" s="168"/>
      <c r="R87" s="156"/>
      <c r="S87" s="156"/>
      <c r="T87" s="156"/>
      <c r="U87" s="169" t="str">
        <f>IF([3]回答表!AD50="●",[3]回答表!B192,"")</f>
        <v/>
      </c>
      <c r="V87" s="52"/>
      <c r="W87" s="52"/>
      <c r="X87" s="52"/>
      <c r="Y87" s="52"/>
      <c r="Z87" s="52"/>
      <c r="AA87" s="52"/>
      <c r="AB87" s="52"/>
      <c r="AC87" s="52"/>
      <c r="AD87" s="52"/>
      <c r="AE87" s="52"/>
      <c r="AF87" s="52"/>
      <c r="AG87" s="52"/>
      <c r="AH87" s="52"/>
      <c r="AI87" s="52"/>
      <c r="AJ87" s="53"/>
      <c r="AK87" s="206"/>
      <c r="AL87" s="206"/>
      <c r="AM87" s="169" t="str">
        <f>IF([3]回答表!AD50="●",[3]回答表!B198,"")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IF([3]回答表!X51="●","●","")</f>
        <v/>
      </c>
      <c r="O98" s="167"/>
      <c r="P98" s="167"/>
      <c r="Q98" s="168"/>
      <c r="R98" s="156"/>
      <c r="S98" s="156"/>
      <c r="T98" s="156"/>
      <c r="U98" s="169" t="str">
        <f>IF([3]回答表!X51="●",[3]回答表!B209,IF([3]回答表!AA51="●",[3]回答表!B237,""))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IF([3]回答表!X51="●",[3]回答表!B219,IF([3]回答表!AA51="●",[3]回答表!B247,""))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IF([3]回答表!X51="●",[3]回答表!G215,IF([3]回答表!AA51="●",[3]回答表!G243,""))</f>
        <v/>
      </c>
      <c r="AN100" s="139"/>
      <c r="AO100" s="139"/>
      <c r="AP100" s="139"/>
      <c r="AQ100" s="139"/>
      <c r="AR100" s="139"/>
      <c r="AS100" s="139"/>
      <c r="AT100" s="140"/>
      <c r="AU100" s="138" t="str">
        <f>IF([3]回答表!X51="●",[3]回答表!G216,IF([3]回答表!AA51="●",[3]回答表!G244,""))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IF([3]回答表!X51="●",[3]回答表!E219,IF([3]回答表!AA51="●",[3]回答表!E247,""))</f>
        <v/>
      </c>
      <c r="BG101" s="183"/>
      <c r="BH101" s="183"/>
      <c r="BI101" s="183"/>
      <c r="BJ101" s="182" t="str">
        <f>IF([3]回答表!X51="●",[3]回答表!E220,IF([3]回答表!AA51="●",[3]回答表!E248,""))</f>
        <v/>
      </c>
      <c r="BK101" s="183"/>
      <c r="BL101" s="183"/>
      <c r="BM101" s="184"/>
      <c r="BN101" s="182" t="str">
        <f>IF([3]回答表!X51="●",[3]回答表!E221,IF([3]回答表!AA51="●",[3]回答表!E249,""))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IF([3]回答表!AA51="●","●","")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IF([3]回答表!X51="●",[3]回答表!E224,IF([3]回答表!AA51="●",[3]回答表!E252,""))</f>
        <v/>
      </c>
      <c r="V110" s="62"/>
      <c r="W110" s="62"/>
      <c r="X110" s="62"/>
      <c r="Y110" s="62"/>
      <c r="Z110" s="62"/>
      <c r="AA110" s="62"/>
      <c r="AB110" s="62"/>
      <c r="AC110" s="62"/>
      <c r="AD110" s="62"/>
      <c r="AE110" s="65" t="s">
        <v>83</v>
      </c>
      <c r="AF110" s="65"/>
      <c r="AG110" s="65"/>
      <c r="AH110" s="65"/>
      <c r="AI110" s="65"/>
      <c r="AJ110" s="66"/>
      <c r="AK110" s="170"/>
      <c r="AL110" s="170"/>
      <c r="AM110" s="169" t="str">
        <f>IF([3]回答表!X51="●",[3]回答表!B226,IF([3]回答表!AA51="●",[3]回答表!B254,""))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IF([3]回答表!AD51="●","●","")</f>
        <v/>
      </c>
      <c r="O117" s="167"/>
      <c r="P117" s="167"/>
      <c r="Q117" s="168"/>
      <c r="R117" s="156"/>
      <c r="S117" s="156"/>
      <c r="T117" s="156"/>
      <c r="U117" s="169" t="str">
        <f>IF([3]回答表!AD51="●",[3]回答表!B265,"")</f>
        <v/>
      </c>
      <c r="V117" s="52"/>
      <c r="W117" s="52"/>
      <c r="X117" s="52"/>
      <c r="Y117" s="52"/>
      <c r="Z117" s="52"/>
      <c r="AA117" s="52"/>
      <c r="AB117" s="52"/>
      <c r="AC117" s="52"/>
      <c r="AD117" s="52"/>
      <c r="AE117" s="52"/>
      <c r="AF117" s="52"/>
      <c r="AG117" s="52"/>
      <c r="AH117" s="52"/>
      <c r="AI117" s="52"/>
      <c r="AJ117" s="53"/>
      <c r="AK117" s="170"/>
      <c r="AL117" s="170"/>
      <c r="AM117" s="169" t="str">
        <f>IF([3]回答表!AD51="●",[3]回答表!B271,"")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IF([3]回答表!F18="水道事業",IF([3]回答表!X52="●","●",""),"")</f>
        <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IF([3]回答表!F18="水道事業",IF([3]回答表!X52="●",[3]回答表!B282,IF([3]回答表!AA52="●",[3]回答表!B352,"")),"")</f>
        <v/>
      </c>
      <c r="AN129" s="52"/>
      <c r="AO129" s="52"/>
      <c r="AP129" s="52"/>
      <c r="AQ129" s="52"/>
      <c r="AR129" s="52"/>
      <c r="AS129" s="52"/>
      <c r="AT129" s="52"/>
      <c r="AU129" s="52"/>
      <c r="AV129" s="52"/>
      <c r="AW129" s="52"/>
      <c r="AX129" s="52"/>
      <c r="AY129" s="52"/>
      <c r="AZ129" s="52"/>
      <c r="BA129" s="52"/>
      <c r="BB129" s="52"/>
      <c r="BC129" s="53"/>
      <c r="BD129" s="150"/>
      <c r="BE129" s="150"/>
      <c r="BF129" s="172" t="str">
        <f>IF([3]回答表!F18="水道事業",IF([3]回答表!X52="●",[3]回答表!B330,IF([3]回答表!AA52="●",[3]回答表!B399,"")),"")</f>
        <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IF([3]回答表!F18="水道事業",IF([3]回答表!X52="●",[3]回答表!J290,IF([3]回答表!AA52="●",[3]回答表!J360,"")),"")</f>
        <v/>
      </c>
      <c r="V131" s="139"/>
      <c r="W131" s="139"/>
      <c r="X131" s="139"/>
      <c r="Y131" s="139"/>
      <c r="Z131" s="139"/>
      <c r="AA131" s="139"/>
      <c r="AB131" s="140"/>
      <c r="AC131" s="138" t="str">
        <f>IF([3]回答表!F18="水道事業",IF([3]回答表!X52="●",[3]回答表!J292,IF([3]回答表!AA52="●",[3]回答表!J362,"")),"")</f>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t="str">
        <f>IF([3]回答表!F18="水道事業",IF([3]回答表!X52="●",[3]回答表!E330,IF([3]回答表!AA52="●",[3]回答表!E399,"")),"")</f>
        <v/>
      </c>
      <c r="BG132" s="183"/>
      <c r="BH132" s="183"/>
      <c r="BI132" s="183"/>
      <c r="BJ132" s="182" t="str">
        <f>IF([3]回答表!F18="水道事業",IF([3]回答表!X52="●",[3]回答表!E331,IF([3]回答表!AA52="●",[3]回答表!E400,"")),"")</f>
        <v/>
      </c>
      <c r="BK132" s="183"/>
      <c r="BL132" s="183"/>
      <c r="BM132" s="183"/>
      <c r="BN132" s="182" t="str">
        <f>IF([3]回答表!F18="水道事業",IF([3]回答表!X52="●",[3]回答表!E332,IF([3]回答表!AA52="●",[3]回答表!E401,"")),"")</f>
        <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IF([3]回答表!F18="水道事業",IF([3]回答表!AA52="●","●",""),"")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IF([3]回答表!F18="水道事業",IF([3]回答表!X52="●",[3]回答表!J294,IF([3]回答表!AA52="●",[3]回答表!J364,"")),"")</f>
        <v/>
      </c>
      <c r="V136" s="139"/>
      <c r="W136" s="139"/>
      <c r="X136" s="139"/>
      <c r="Y136" s="139"/>
      <c r="Z136" s="139"/>
      <c r="AA136" s="139"/>
      <c r="AB136" s="140"/>
      <c r="AC136" s="138" t="str">
        <f>IF([3]回答表!F18="水道事業",IF([3]回答表!X52="●",[3]回答表!J296,IF([3]回答表!AA52="●",[3]回答表!J366,"")),"")</f>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t="str">
        <f>IF([3]回答表!F18="水道事業",IF([3]回答表!X52="●",[3]回答表!E339,IF([3]回答表!AA52="●",[3]回答表!E408,"")),"")</f>
        <v/>
      </c>
      <c r="V141" s="62"/>
      <c r="W141" s="62"/>
      <c r="X141" s="62"/>
      <c r="Y141" s="62"/>
      <c r="Z141" s="62"/>
      <c r="AA141" s="62"/>
      <c r="AB141" s="62"/>
      <c r="AC141" s="62"/>
      <c r="AD141" s="62"/>
      <c r="AE141" s="65" t="s">
        <v>83</v>
      </c>
      <c r="AF141" s="65"/>
      <c r="AG141" s="65"/>
      <c r="AH141" s="65"/>
      <c r="AI141" s="65"/>
      <c r="AJ141" s="66"/>
      <c r="AK141" s="170"/>
      <c r="AL141" s="170"/>
      <c r="AM141" s="169" t="str">
        <f>IF([3]回答表!F18="水道事業",IF([3]回答表!X52="●",[3]回答表!B341,IF([3]回答表!AA52="●",[3]回答表!B410,"")),"")</f>
        <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IF([3]回答表!F18="水道事業",IF([3]回答表!AD52="●","●",""),"")</f>
        <v/>
      </c>
      <c r="O148" s="167"/>
      <c r="P148" s="167"/>
      <c r="Q148" s="168"/>
      <c r="R148" s="156"/>
      <c r="S148" s="156"/>
      <c r="T148" s="156"/>
      <c r="U148" s="169" t="str">
        <f>IF([3]回答表!F18="水道事業",IF([3]回答表!AD52="●",[3]回答表!B421,""),"")</f>
        <v/>
      </c>
      <c r="V148" s="52"/>
      <c r="W148" s="52"/>
      <c r="X148" s="52"/>
      <c r="Y148" s="52"/>
      <c r="Z148" s="52"/>
      <c r="AA148" s="52"/>
      <c r="AB148" s="52"/>
      <c r="AC148" s="52"/>
      <c r="AD148" s="52"/>
      <c r="AE148" s="52"/>
      <c r="AF148" s="52"/>
      <c r="AG148" s="52"/>
      <c r="AH148" s="52"/>
      <c r="AI148" s="52"/>
      <c r="AJ148" s="53"/>
      <c r="AK148" s="206"/>
      <c r="AL148" s="206"/>
      <c r="AM148" s="169" t="str">
        <f>IF([3]回答表!F18="水道事業",IF([3]回答表!AD52="●",[3]回答表!B427,""),"")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IF([3]回答表!F18="簡易水道事業",IF([3]回答表!X52="●",[3]回答表!B282,IF([3]回答表!AA52="●",[3]回答表!B352,"")),"")</f>
        <v/>
      </c>
      <c r="AN160" s="52"/>
      <c r="AO160" s="52"/>
      <c r="AP160" s="52"/>
      <c r="AQ160" s="52"/>
      <c r="AR160" s="52"/>
      <c r="AS160" s="52"/>
      <c r="AT160" s="52"/>
      <c r="AU160" s="52"/>
      <c r="AV160" s="52"/>
      <c r="AW160" s="52"/>
      <c r="AX160" s="52"/>
      <c r="AY160" s="52"/>
      <c r="AZ160" s="52"/>
      <c r="BA160" s="52"/>
      <c r="BB160" s="53"/>
      <c r="BC160" s="157"/>
      <c r="BD160" s="150"/>
      <c r="BE160" s="150"/>
      <c r="BF160" s="172" t="str">
        <f>IF([3]回答表!F18="簡易水道事業",IF([3]回答表!X52="●",[3]回答表!B330,IF([3]回答表!AA52="●",[3]回答表!B399,"")),"")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IF([3]回答表!F18="簡易水道事業",IF([3]回答表!X52="●","●",""),"")</f>
        <v/>
      </c>
      <c r="O162" s="167"/>
      <c r="P162" s="167"/>
      <c r="Q162" s="168"/>
      <c r="R162" s="156"/>
      <c r="S162" s="156"/>
      <c r="T162" s="156"/>
      <c r="U162" s="138" t="str">
        <f>IF([3]回答表!F18="簡易水道事業",IF([3]回答表!X52="●",[3]回答表!S301,IF([3]回答表!AA52="●",[3]回答表!S371,"")),"")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IF([3]回答表!F18="簡易水道事業",IF([3]回答表!X52="●",[3]回答表!E330,IF([3]回答表!AA52="●",[3]回答表!E399,"")),"")</f>
        <v/>
      </c>
      <c r="BG163" s="183"/>
      <c r="BH163" s="183"/>
      <c r="BI163" s="183"/>
      <c r="BJ163" s="182" t="str">
        <f>IF([3]回答表!F18="簡易水道事業",IF([3]回答表!X52="●",[3]回答表!E331,IF([3]回答表!AA52="●",[3]回答表!E400,"")),"")</f>
        <v/>
      </c>
      <c r="BK163" s="183"/>
      <c r="BL163" s="183"/>
      <c r="BM163" s="183"/>
      <c r="BN163" s="182" t="str">
        <f>IF([3]回答表!F18="簡易水道事業",IF([3]回答表!X52="●",[3]回答表!E332,IF([3]回答表!AA52="●",[3]回答表!E401,"")),"")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IF([3]回答表!F18="簡易水道事業",IF([3]回答表!X52="●",[3]回答表!S302,IF([3]回答表!AA52="●",[3]回答表!S372,"")),"")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IF([3]回答表!F18="簡易水道事業",IF([3]回答表!AA52="●","●",""),"")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IF([3]回答表!F18="簡易水道事業",IF([3]回答表!X52="●",[3]回答表!S303,IF([3]回答表!AA52="●",[3]回答表!S373,"")),"")</f>
        <v/>
      </c>
      <c r="V172" s="139"/>
      <c r="W172" s="139"/>
      <c r="X172" s="139"/>
      <c r="Y172" s="139"/>
      <c r="Z172" s="139"/>
      <c r="AA172" s="139"/>
      <c r="AB172" s="139"/>
      <c r="AC172" s="139"/>
      <c r="AD172" s="139"/>
      <c r="AE172" s="139"/>
      <c r="AF172" s="139"/>
      <c r="AG172" s="139"/>
      <c r="AH172" s="139"/>
      <c r="AI172" s="139"/>
      <c r="AJ172" s="140"/>
      <c r="AK172" s="124"/>
      <c r="AL172" s="124"/>
      <c r="AM172" s="249" t="str">
        <f>IF([3]回答表!F18="簡易水道事業",IF([3]回答表!X52="●",[3]回答表!Y305,IF([3]回答表!AA52="●",[3]回答表!Y375,"")),"")</f>
        <v/>
      </c>
      <c r="AN172" s="249"/>
      <c r="AO172" s="249"/>
      <c r="AP172" s="249"/>
      <c r="AQ172" s="249"/>
      <c r="AR172" s="249"/>
      <c r="AS172" s="249" t="str">
        <f>IF([3]回答表!F18="簡易水道事業",IF([3]回答表!X52="●",[3]回答表!Y306,IF([3]回答表!AA52="●",[3]回答表!Y376,"")),"")</f>
        <v/>
      </c>
      <c r="AT172" s="249"/>
      <c r="AU172" s="249"/>
      <c r="AV172" s="249"/>
      <c r="AW172" s="249"/>
      <c r="AX172" s="249"/>
      <c r="AY172" s="249" t="str">
        <f>IF([3]回答表!F18="簡易水道事業",IF([3]回答表!X52="●",[3]回答表!Y307,IF([3]回答表!AA52="●",[3]回答表!Y377,"")),"")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IF([3]回答表!F18="簡易水道事業",IF([3]回答表!X52="●",[3]回答表!E339,IF([3]回答表!AA52="●",[3]回答表!E408,"")),"")</f>
        <v/>
      </c>
      <c r="V177" s="62"/>
      <c r="W177" s="62"/>
      <c r="X177" s="62"/>
      <c r="Y177" s="62"/>
      <c r="Z177" s="62"/>
      <c r="AA177" s="62"/>
      <c r="AB177" s="62"/>
      <c r="AC177" s="62"/>
      <c r="AD177" s="62"/>
      <c r="AE177" s="65" t="s">
        <v>83</v>
      </c>
      <c r="AF177" s="65"/>
      <c r="AG177" s="65"/>
      <c r="AH177" s="65"/>
      <c r="AI177" s="65"/>
      <c r="AJ177" s="66"/>
      <c r="AK177" s="170"/>
      <c r="AL177" s="170"/>
      <c r="AM177" s="169" t="str">
        <f>IF([3]回答表!F18="簡易水道事業",IF([3]回答表!X52="●",[3]回答表!B341,IF([3]回答表!AA52="●",[3]回答表!B410,"")),"")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IF([3]回答表!F18="簡易水道事業",IF([3]回答表!AD52="●","●",""),"")</f>
        <v/>
      </c>
      <c r="O184" s="167"/>
      <c r="P184" s="167"/>
      <c r="Q184" s="168"/>
      <c r="R184" s="156"/>
      <c r="S184" s="156"/>
      <c r="T184" s="156"/>
      <c r="U184" s="169" t="str">
        <f>IF([3]回答表!F18="簡易水道事業",IF([3]回答表!AD52="●",[3]回答表!B421,""),"")</f>
        <v/>
      </c>
      <c r="V184" s="52"/>
      <c r="W184" s="52"/>
      <c r="X184" s="52"/>
      <c r="Y184" s="52"/>
      <c r="Z184" s="52"/>
      <c r="AA184" s="52"/>
      <c r="AB184" s="52"/>
      <c r="AC184" s="52"/>
      <c r="AD184" s="52"/>
      <c r="AE184" s="52"/>
      <c r="AF184" s="52"/>
      <c r="AG184" s="52"/>
      <c r="AH184" s="52"/>
      <c r="AI184" s="52"/>
      <c r="AJ184" s="53"/>
      <c r="AK184" s="206"/>
      <c r="AL184" s="206"/>
      <c r="AM184" s="169" t="str">
        <f>IF([3]回答表!F18="簡易水道事業",IF([3]回答表!AD52="●",[3]回答表!B427,""),"")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IF([3]回答表!F18="下水道事業",IF([3]回答表!X52="●","●",""),"")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IF([3]回答表!F18="下水道事業",IF([3]回答表!X52="●",[3]回答表!B282,IF([3]回答表!AA52="●",[3]回答表!B352,"")),"")</f>
        <v/>
      </c>
      <c r="AN196" s="52"/>
      <c r="AO196" s="52"/>
      <c r="AP196" s="52"/>
      <c r="AQ196" s="52"/>
      <c r="AR196" s="52"/>
      <c r="AS196" s="52"/>
      <c r="AT196" s="52"/>
      <c r="AU196" s="52"/>
      <c r="AV196" s="52"/>
      <c r="AW196" s="52"/>
      <c r="AX196" s="52"/>
      <c r="AY196" s="52"/>
      <c r="AZ196" s="52"/>
      <c r="BA196" s="52"/>
      <c r="BB196" s="52"/>
      <c r="BC196" s="53"/>
      <c r="BD196" s="150"/>
      <c r="BE196" s="150"/>
      <c r="BF196" s="172" t="str">
        <f>IF([3]回答表!F18="下水道事業",IF([3]回答表!X52="●",[3]回答表!B330,IF([3]回答表!AA52="●",[3]回答表!B399,"")),"")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IF([3]回答表!F18="下水道事業",IF([3]回答表!X52="●",[3]回答表!N311,IF([3]回答表!AA52="●",[3]回答表!N381,"")),"")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IF([3]回答表!F18="下水道事業",IF([3]回答表!X52="●",[3]回答表!E330,IF([3]回答表!AA52="●",[3]回答表!E399,"")),"")</f>
        <v/>
      </c>
      <c r="BG199" s="183"/>
      <c r="BH199" s="183"/>
      <c r="BI199" s="183"/>
      <c r="BJ199" s="182" t="str">
        <f>IF([3]回答表!F18="下水道事業",IF([3]回答表!X52="●",[3]回答表!E331,IF([3]回答表!AA52="●",[3]回答表!E400,"")),"")</f>
        <v/>
      </c>
      <c r="BK199" s="183"/>
      <c r="BL199" s="183"/>
      <c r="BM199" s="183"/>
      <c r="BN199" s="182" t="str">
        <f>IF([3]回答表!F18="下水道事業",IF([3]回答表!X52="●",[3]回答表!E332,IF([3]回答表!AA52="●",[3]回答表!E401,"")),"")</f>
        <v/>
      </c>
      <c r="BO199" s="183"/>
      <c r="BP199" s="183"/>
      <c r="BQ199" s="184"/>
      <c r="BR199" s="15"/>
      <c r="BX199" s="251" t="str">
        <f>IF([3]回答表!AQ21="下水道事業",IF([3]回答表!BI54="○",[3]回答表!AM285,IF([3]回答表!BL54="○",[3]回答表!AM355,"")),"")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IF([3]回答表!F18="下水道事業",IF([3]回答表!X52="●",[3]回答表!Y313,IF([3]回答表!AA52="●",[3]回答表!Y383,"")),"")</f>
        <v/>
      </c>
      <c r="V204" s="139"/>
      <c r="W204" s="139"/>
      <c r="X204" s="139"/>
      <c r="Y204" s="139"/>
      <c r="Z204" s="139"/>
      <c r="AA204" s="139"/>
      <c r="AB204" s="140"/>
      <c r="AC204" s="138" t="str">
        <f>IF([3]回答表!F18="下水道事業",IF([3]回答表!X52="●",[3]回答表!Y314,IF([3]回答表!AA52="●",[3]回答表!Y384,"")),"")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IF([3]回答表!F18="下水道事業",IF([3]回答表!X52="●",[3]回答表!Y316,IF([3]回答表!AA52="●",[3]回答表!Y386,"")),"")</f>
        <v/>
      </c>
      <c r="V210" s="139"/>
      <c r="W210" s="139"/>
      <c r="X210" s="139"/>
      <c r="Y210" s="139"/>
      <c r="Z210" s="139"/>
      <c r="AA210" s="139"/>
      <c r="AB210" s="140"/>
      <c r="AC210" s="138" t="str">
        <f>IF([3]回答表!F18="下水道事業",IF([3]回答表!X52="●",[3]回答表!Y317,IF([3]回答表!AA52="●",[3]回答表!Y387,"")),"")</f>
        <v/>
      </c>
      <c r="AD210" s="139"/>
      <c r="AE210" s="139"/>
      <c r="AF210" s="139"/>
      <c r="AG210" s="139"/>
      <c r="AH210" s="139"/>
      <c r="AI210" s="139"/>
      <c r="AJ210" s="140"/>
      <c r="AK210" s="138" t="str">
        <f>IF([3]回答表!F18="下水道事業",IF([3]回答表!X52="●",[3]回答表!Y318,IF([3]回答表!AA52="●",[3]回答表!Y388,"")),"")</f>
        <v/>
      </c>
      <c r="AL210" s="139"/>
      <c r="AM210" s="139"/>
      <c r="AN210" s="139"/>
      <c r="AO210" s="139"/>
      <c r="AP210" s="139"/>
      <c r="AQ210" s="139"/>
      <c r="AR210" s="140"/>
      <c r="AS210" s="138" t="str">
        <f>IF([3]回答表!F18="下水道事業",IF([3]回答表!X52="●",[3]回答表!Y319,IF([3]回答表!AA52="●",[3]回答表!Y389,"")),"")</f>
        <v/>
      </c>
      <c r="AT210" s="139"/>
      <c r="AU210" s="139"/>
      <c r="AV210" s="139"/>
      <c r="AW210" s="139"/>
      <c r="AX210" s="139"/>
      <c r="AY210" s="139"/>
      <c r="AZ210" s="140"/>
      <c r="BA210" s="138" t="str">
        <f>IF([3]回答表!F18="下水道事業",IF([3]回答表!X52="●",[3]回答表!Y320,IF([3]回答表!AA52="●",[3]回答表!Y390,"")),"")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IF([3]回答表!F18="下水道事業",IF([3]回答表!AA52="●","●",""),"")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IF([3]回答表!F18="下水道事業",IF([3]回答表!X52="●",[3]回答表!N322,IF([3]回答表!AA52="●",[3]回答表!N392,"")),"")</f>
        <v/>
      </c>
      <c r="V216" s="139"/>
      <c r="W216" s="139"/>
      <c r="X216" s="139"/>
      <c r="Y216" s="139"/>
      <c r="Z216" s="139"/>
      <c r="AA216" s="139"/>
      <c r="AB216" s="140"/>
      <c r="AC216" s="138" t="str">
        <f>IF([3]回答表!F18="下水道事業",IF([3]回答表!X52="●",[3]回答表!N323,IF([3]回答表!AA52="●",[3]回答表!N393,"")),"")</f>
        <v/>
      </c>
      <c r="AD216" s="139"/>
      <c r="AE216" s="139"/>
      <c r="AF216" s="139"/>
      <c r="AG216" s="139"/>
      <c r="AH216" s="139"/>
      <c r="AI216" s="139"/>
      <c r="AJ216" s="140"/>
      <c r="AK216" s="138" t="str">
        <f>IF([3]回答表!F18="下水道事業",IF([3]回答表!X52="●",[3]回答表!N324,IF([3]回答表!AA52="●",[3]回答表!N394,"")),"")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IF([3]回答表!F18="下水道事業",IF([3]回答表!X52="●",[3]回答表!E339,IF([3]回答表!AA52="●",[3]回答表!E408,"")),"")</f>
        <v/>
      </c>
      <c r="V221" s="62"/>
      <c r="W221" s="62"/>
      <c r="X221" s="62"/>
      <c r="Y221" s="62"/>
      <c r="Z221" s="62"/>
      <c r="AA221" s="62"/>
      <c r="AB221" s="62"/>
      <c r="AC221" s="62"/>
      <c r="AD221" s="62"/>
      <c r="AE221" s="65" t="s">
        <v>83</v>
      </c>
      <c r="AF221" s="65"/>
      <c r="AG221" s="65"/>
      <c r="AH221" s="65"/>
      <c r="AI221" s="65"/>
      <c r="AJ221" s="66"/>
      <c r="AK221" s="170"/>
      <c r="AL221" s="170"/>
      <c r="AM221" s="169" t="str">
        <f>IF([3]回答表!F18="下水道事業",IF([3]回答表!X52="●",[3]回答表!B341,IF([3]回答表!AA52="●",[3]回答表!B410,"")),"")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IF([3]回答表!F18="下水道事業",IF([3]回答表!AD52="●","●",""),"")</f>
        <v>●</v>
      </c>
      <c r="O228" s="167"/>
      <c r="P228" s="167"/>
      <c r="Q228" s="168"/>
      <c r="R228" s="156"/>
      <c r="S228" s="156"/>
      <c r="T228" s="156"/>
      <c r="U228" s="169" t="str">
        <f>IF([3]回答表!F18="下水道事業",IF([3]回答表!AD52="●",[3]回答表!B421,""),"")</f>
        <v>鳥取県における広域化・共同化計画策定に向け検討を行っている。</v>
      </c>
      <c r="V228" s="52"/>
      <c r="W228" s="52"/>
      <c r="X228" s="52"/>
      <c r="Y228" s="52"/>
      <c r="Z228" s="52"/>
      <c r="AA228" s="52"/>
      <c r="AB228" s="52"/>
      <c r="AC228" s="52"/>
      <c r="AD228" s="52"/>
      <c r="AE228" s="52"/>
      <c r="AF228" s="52"/>
      <c r="AG228" s="52"/>
      <c r="AH228" s="52"/>
      <c r="AI228" s="52"/>
      <c r="AJ228" s="53"/>
      <c r="AK228" s="206"/>
      <c r="AL228" s="206"/>
      <c r="AM228" s="169" t="str">
        <f>IF([3]回答表!F18="下水道事業",IF([3]回答表!AD52="●",[3]回答表!B427,""),"")</f>
        <v>施設の統廃合や業務等（ソフト系）共同化に向け検討を行っている。</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IF([3]回答表!BD18="●",IF([3]回答表!X52="●","●",""),"")</f>
        <v/>
      </c>
      <c r="O240" s="167"/>
      <c r="P240" s="167"/>
      <c r="Q240" s="168"/>
      <c r="R240" s="156"/>
      <c r="S240" s="156"/>
      <c r="T240" s="156"/>
      <c r="U240" s="169" t="str">
        <f>IF([3]回答表!BD18="●",IF([3]回答表!X52="●",[3]回答表!B282,IF([3]回答表!AA52="●",[3]回答表!B352,"")),"")</f>
        <v/>
      </c>
      <c r="V240" s="52"/>
      <c r="W240" s="52"/>
      <c r="X240" s="52"/>
      <c r="Y240" s="52"/>
      <c r="Z240" s="52"/>
      <c r="AA240" s="52"/>
      <c r="AB240" s="52"/>
      <c r="AC240" s="52"/>
      <c r="AD240" s="52"/>
      <c r="AE240" s="52"/>
      <c r="AF240" s="52"/>
      <c r="AG240" s="52"/>
      <c r="AH240" s="52"/>
      <c r="AI240" s="52"/>
      <c r="AJ240" s="53"/>
      <c r="AK240" s="170"/>
      <c r="AL240" s="170"/>
      <c r="AM240" s="172" t="str">
        <f>IF([3]回答表!BD18="●",IF([3]回答表!X52="●",[3]回答表!B330,IF([3]回答表!AA52="●",[3]回答表!B399,"")),"")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IF([3]回答表!BD18="●",IF([3]回答表!X52="●",[3]回答表!E330,IF([3]回答表!AA52="●",[3]回答表!E399,"")),"")</f>
        <v/>
      </c>
      <c r="AN243" s="183"/>
      <c r="AO243" s="183"/>
      <c r="AP243" s="183"/>
      <c r="AQ243" s="182" t="str">
        <f>IF([3]回答表!BD18="●",IF([3]回答表!X52="●",[3]回答表!E331,IF([3]回答表!AA52="●",[3]回答表!E400,"")),"")</f>
        <v/>
      </c>
      <c r="AR243" s="183"/>
      <c r="AS243" s="183"/>
      <c r="AT243" s="183"/>
      <c r="AU243" s="182" t="str">
        <f>IF([3]回答表!BD18="●",IF([3]回答表!X52="●",[3]回答表!E332,IF([3]回答表!AA52="●",[3]回答表!E401,"")),"")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IF([3]回答表!BD18="●",IF([3]回答表!AA52="●","●",""),"")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IF([3]回答表!BD18="●",IF([3]回答表!X52="●",[3]回答表!E339,IF([3]回答表!AA52="●",[3]回答表!E408,"")),"")</f>
        <v/>
      </c>
      <c r="V252" s="62"/>
      <c r="W252" s="62"/>
      <c r="X252" s="62"/>
      <c r="Y252" s="62"/>
      <c r="Z252" s="62"/>
      <c r="AA252" s="62"/>
      <c r="AB252" s="62"/>
      <c r="AC252" s="62"/>
      <c r="AD252" s="62"/>
      <c r="AE252" s="65" t="s">
        <v>83</v>
      </c>
      <c r="AF252" s="65"/>
      <c r="AG252" s="65"/>
      <c r="AH252" s="65"/>
      <c r="AI252" s="65"/>
      <c r="AJ252" s="66"/>
      <c r="AK252" s="170"/>
      <c r="AL252" s="170"/>
      <c r="AM252" s="169" t="str">
        <f>IF([3]回答表!BD18="●",IF([3]回答表!X52="●",[3]回答表!B341,IF([3]回答表!AA52="●",[3]回答表!B410,"")),"")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IF([3]回答表!BD18="●",IF([3]回答表!AD52="●","●",""),"")</f>
        <v/>
      </c>
      <c r="O259" s="167"/>
      <c r="P259" s="167"/>
      <c r="Q259" s="168"/>
      <c r="R259" s="156"/>
      <c r="S259" s="156"/>
      <c r="T259" s="156"/>
      <c r="U259" s="169" t="str">
        <f>IF([3]回答表!BD18="●",IF([3]回答表!AD52="●",[3]回答表!B421,""),"")</f>
        <v/>
      </c>
      <c r="V259" s="52"/>
      <c r="W259" s="52"/>
      <c r="X259" s="52"/>
      <c r="Y259" s="52"/>
      <c r="Z259" s="52"/>
      <c r="AA259" s="52"/>
      <c r="AB259" s="52"/>
      <c r="AC259" s="52"/>
      <c r="AD259" s="52"/>
      <c r="AE259" s="52"/>
      <c r="AF259" s="52"/>
      <c r="AG259" s="52"/>
      <c r="AH259" s="52"/>
      <c r="AI259" s="52"/>
      <c r="AJ259" s="53"/>
      <c r="AK259" s="266"/>
      <c r="AL259" s="266"/>
      <c r="AM259" s="169" t="str">
        <f>IF([3]回答表!BD18="●",IF([3]回答表!AD52="●",[3]回答表!B427,""),"")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IF([3]回答表!X53="●","●","")</f>
        <v/>
      </c>
      <c r="O271" s="167"/>
      <c r="P271" s="167"/>
      <c r="Q271" s="168"/>
      <c r="R271" s="156"/>
      <c r="S271" s="156"/>
      <c r="T271" s="156"/>
      <c r="U271" s="169" t="str">
        <f>IF([3]回答表!X53="●",[3]回答表!B438,IF([3]回答表!AA53="●",[3]回答表!B466,""))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IF([3]回答表!X53="●",[3]回答表!U444,IF([3]回答表!AA53="●",[3]回答表!U472,""))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IF([3]回答表!X53="●",[3]回答表!G444,IF([3]回答表!AA53="●",[3]回答表!G472,""))</f>
        <v/>
      </c>
      <c r="AN274" s="139"/>
      <c r="AO274" s="139"/>
      <c r="AP274" s="139"/>
      <c r="AQ274" s="139"/>
      <c r="AR274" s="139"/>
      <c r="AS274" s="139"/>
      <c r="AT274" s="140"/>
      <c r="AU274" s="138" t="str">
        <f>IF([3]回答表!X53="●",[3]回答表!G445,IF([3]回答表!AA53="●",[3]回答表!G473,""))</f>
        <v/>
      </c>
      <c r="AV274" s="139"/>
      <c r="AW274" s="139"/>
      <c r="AX274" s="139"/>
      <c r="AY274" s="139"/>
      <c r="AZ274" s="139"/>
      <c r="BA274" s="139"/>
      <c r="BB274" s="140"/>
      <c r="BC274" s="157"/>
      <c r="BD274" s="150"/>
      <c r="BE274" s="150"/>
      <c r="BF274" s="182" t="str">
        <f>IF([3]回答表!X53="●",[3]回答表!X444,IF([3]回答表!AA53="●",[3]回答表!X472,""))</f>
        <v/>
      </c>
      <c r="BG274" s="183"/>
      <c r="BH274" s="183"/>
      <c r="BI274" s="183"/>
      <c r="BJ274" s="182" t="str">
        <f>IF([3]回答表!X53="●",[3]回答表!X445,IF([3]回答表!AA53="●",[3]回答表!X473,""))</f>
        <v/>
      </c>
      <c r="BK274" s="183"/>
      <c r="BL274" s="183"/>
      <c r="BM274" s="184"/>
      <c r="BN274" s="182" t="str">
        <f>IF([3]回答表!X53="●",[3]回答表!X446,IF([3]回答表!AA53="●",[3]回答表!X474,""))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IF([3]回答表!AA53="●","●","")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IF([3]回答表!X53="●",[3]回答表!E453,IF([3]回答表!AA53="●",[3]回答表!E477,""))</f>
        <v/>
      </c>
      <c r="V283" s="62"/>
      <c r="W283" s="62"/>
      <c r="X283" s="62"/>
      <c r="Y283" s="62"/>
      <c r="Z283" s="62"/>
      <c r="AA283" s="62"/>
      <c r="AB283" s="62"/>
      <c r="AC283" s="62"/>
      <c r="AD283" s="62"/>
      <c r="AE283" s="65" t="s">
        <v>83</v>
      </c>
      <c r="AF283" s="65"/>
      <c r="AG283" s="65"/>
      <c r="AH283" s="65"/>
      <c r="AI283" s="65"/>
      <c r="AJ283" s="66"/>
      <c r="AK283" s="170"/>
      <c r="AL283" s="170"/>
      <c r="AM283" s="169" t="str">
        <f>IF([3]回答表!X53="●",[3]回答表!B455,IF([3]回答表!AA53="●",[3]回答表!B479,""))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IF([3]回答表!AD53="●","●","")</f>
        <v/>
      </c>
      <c r="O290" s="167"/>
      <c r="P290" s="167"/>
      <c r="Q290" s="168"/>
      <c r="R290" s="156"/>
      <c r="S290" s="156"/>
      <c r="T290" s="156"/>
      <c r="U290" s="169" t="str">
        <f>IF([3]回答表!AD53="●",[3]回答表!B490,"")</f>
        <v/>
      </c>
      <c r="V290" s="52"/>
      <c r="W290" s="52"/>
      <c r="X290" s="52"/>
      <c r="Y290" s="52"/>
      <c r="Z290" s="52"/>
      <c r="AA290" s="52"/>
      <c r="AB290" s="52"/>
      <c r="AC290" s="52"/>
      <c r="AD290" s="52"/>
      <c r="AE290" s="52"/>
      <c r="AF290" s="52"/>
      <c r="AG290" s="52"/>
      <c r="AH290" s="52"/>
      <c r="AI290" s="52"/>
      <c r="AJ290" s="53"/>
      <c r="AK290" s="266"/>
      <c r="AL290" s="266"/>
      <c r="AM290" s="169" t="str">
        <f>IF([3]回答表!AD53="●",[3]回答表!B496,"")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IF([3]回答表!X54="●","●","")</f>
        <v/>
      </c>
      <c r="O302" s="167"/>
      <c r="P302" s="167"/>
      <c r="Q302" s="168"/>
      <c r="R302" s="156"/>
      <c r="S302" s="156"/>
      <c r="T302" s="156"/>
      <c r="U302" s="169" t="str">
        <f>IF([3]回答表!X54="●",[3]回答表!B507,IF([3]回答表!AA54="●",[3]回答表!B537,""))</f>
        <v/>
      </c>
      <c r="V302" s="52"/>
      <c r="W302" s="52"/>
      <c r="X302" s="52"/>
      <c r="Y302" s="52"/>
      <c r="Z302" s="52"/>
      <c r="AA302" s="52"/>
      <c r="AB302" s="52"/>
      <c r="AC302" s="52"/>
      <c r="AD302" s="52"/>
      <c r="AE302" s="52"/>
      <c r="AF302" s="52"/>
      <c r="AG302" s="52"/>
      <c r="AH302" s="52"/>
      <c r="AI302" s="52"/>
      <c r="AJ302" s="53"/>
      <c r="AK302" s="170"/>
      <c r="AL302" s="170"/>
      <c r="AM302" s="170"/>
      <c r="AN302" s="169" t="str">
        <f>IF([3]回答表!X54="●",[3]回答表!B513,"")</f>
        <v/>
      </c>
      <c r="AO302" s="272"/>
      <c r="AP302" s="272"/>
      <c r="AQ302" s="272"/>
      <c r="AR302" s="272"/>
      <c r="AS302" s="272"/>
      <c r="AT302" s="272"/>
      <c r="AU302" s="272"/>
      <c r="AV302" s="272"/>
      <c r="AW302" s="272"/>
      <c r="AX302" s="272"/>
      <c r="AY302" s="272"/>
      <c r="AZ302" s="272"/>
      <c r="BA302" s="272"/>
      <c r="BB302" s="273"/>
      <c r="BC302" s="157"/>
      <c r="BD302" s="150"/>
      <c r="BE302" s="150"/>
      <c r="BF302" s="172" t="str">
        <f>IF([3]回答表!X54="●",[3]回答表!B519,IF([3]回答表!AA54="●",[3]回答表!B543,""))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IF([3]回答表!X54="●",[3]回答表!E519,IF([3]回答表!AA54="●",[3]回答表!E543,""))</f>
        <v/>
      </c>
      <c r="BG305" s="183"/>
      <c r="BH305" s="183"/>
      <c r="BI305" s="183"/>
      <c r="BJ305" s="182" t="str">
        <f>IF([3]回答表!X54="●",[3]回答表!E520,IF([3]回答表!AA54="●",[3]回答表!E544,""))</f>
        <v/>
      </c>
      <c r="BK305" s="183"/>
      <c r="BL305" s="183"/>
      <c r="BM305" s="184"/>
      <c r="BN305" s="182" t="str">
        <f>IF([3]回答表!X54="●",[3]回答表!E521,IF([3]回答表!AA54="●",[3]回答表!E545,""))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IF([3]回答表!AA54="●","●","")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IF([3]回答表!X54="●",[3]回答表!E524,IF([3]回答表!AA54="●",[3]回答表!E548,""))</f>
        <v/>
      </c>
      <c r="V314" s="62"/>
      <c r="W314" s="62"/>
      <c r="X314" s="62"/>
      <c r="Y314" s="62"/>
      <c r="Z314" s="62"/>
      <c r="AA314" s="62"/>
      <c r="AB314" s="62"/>
      <c r="AC314" s="62"/>
      <c r="AD314" s="62"/>
      <c r="AE314" s="65" t="s">
        <v>83</v>
      </c>
      <c r="AF314" s="65"/>
      <c r="AG314" s="65"/>
      <c r="AH314" s="65"/>
      <c r="AI314" s="65"/>
      <c r="AJ314" s="66"/>
      <c r="AK314" s="170"/>
      <c r="AL314" s="170"/>
      <c r="AM314" s="169" t="str">
        <f>IF([3]回答表!X54="●",[3]回答表!B526,IF([3]回答表!AA54="●",[3]回答表!B550,""))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IF([3]回答表!AD54="●","●","")</f>
        <v/>
      </c>
      <c r="O321" s="167"/>
      <c r="P321" s="167"/>
      <c r="Q321" s="168"/>
      <c r="R321" s="156"/>
      <c r="S321" s="156"/>
      <c r="T321" s="156"/>
      <c r="U321" s="169" t="str">
        <f>IF([3]回答表!AD54="●",[3]回答表!B561,"")</f>
        <v/>
      </c>
      <c r="V321" s="52"/>
      <c r="W321" s="52"/>
      <c r="X321" s="52"/>
      <c r="Y321" s="52"/>
      <c r="Z321" s="52"/>
      <c r="AA321" s="52"/>
      <c r="AB321" s="52"/>
      <c r="AC321" s="52"/>
      <c r="AD321" s="52"/>
      <c r="AE321" s="52"/>
      <c r="AF321" s="52"/>
      <c r="AG321" s="52"/>
      <c r="AH321" s="52"/>
      <c r="AI321" s="52"/>
      <c r="AJ321" s="53"/>
      <c r="AK321" s="266"/>
      <c r="AL321" s="266"/>
      <c r="AM321" s="169" t="str">
        <f>IF([3]回答表!AD54="●",[3]回答表!B567,"")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IF([3]回答表!X55="●","●","")</f>
        <v/>
      </c>
      <c r="O333" s="167"/>
      <c r="P333" s="167"/>
      <c r="Q333" s="168"/>
      <c r="R333" s="156"/>
      <c r="S333" s="156"/>
      <c r="T333" s="156"/>
      <c r="U333" s="169" t="str">
        <f>IF([3]回答表!X55="●",[3]回答表!B578,IF([3]回答表!AA55="●",[3]回答表!B605,""))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IF([3]回答表!X55="●",[3]回答表!BC585,IF([3]回答表!AA55="●",[3]回答表!BC612,""))</f>
        <v/>
      </c>
      <c r="AR333" s="281"/>
      <c r="AS333" s="281"/>
      <c r="AT333" s="281"/>
      <c r="AU333" s="282" t="s">
        <v>67</v>
      </c>
      <c r="AV333" s="283"/>
      <c r="AW333" s="283"/>
      <c r="AX333" s="284"/>
      <c r="AY333" s="281" t="str">
        <f>IF([3]回答表!X55="●",[3]回答表!BC591,IF([3]回答表!AA55="●",[3]回答表!BC617,""))</f>
        <v/>
      </c>
      <c r="AZ333" s="281"/>
      <c r="BA333" s="281"/>
      <c r="BB333" s="281"/>
      <c r="BC333" s="157"/>
      <c r="BD333" s="150"/>
      <c r="BE333" s="150"/>
      <c r="BF333" s="172" t="str">
        <f>IF([3]回答表!X55="●",[3]回答表!S584,IF([3]回答表!AA55="●",[3]回答表!S611,""))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IF([3]回答表!X55="●",[3]回答表!BC586,IF([3]回答表!AA55="●",[3]回答表!BC613,""))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IF([3]回答表!X55="●",[3]回答表!V584,IF([3]回答表!AA55="●",[3]回答表!V611,""))</f>
        <v/>
      </c>
      <c r="BG336" s="183"/>
      <c r="BH336" s="183"/>
      <c r="BI336" s="183"/>
      <c r="BJ336" s="182" t="str">
        <f>IF([3]回答表!X55="●",[3]回答表!V585,IF([3]回答表!AA55="●",[3]回答表!V612,""))</f>
        <v/>
      </c>
      <c r="BK336" s="183"/>
      <c r="BL336" s="183"/>
      <c r="BM336" s="184"/>
      <c r="BN336" s="182" t="str">
        <f>IF([3]回答表!X55="●",[3]回答表!V586,IF([3]回答表!AA55="●",[3]回答表!V613,""))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IF([3]回答表!X55="●",[3]回答表!BC587,IF([3]回答表!AA55="●",[3]回答表!BC614,""))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IF([3]回答表!X55="●",[3]回答表!BC592,IF([3]回答表!AA55="●",[3]回答表!BC618,""))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IF([3]回答表!AA55="●","●","")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IF([3]回答表!X55="●",[3]回答表!BC589,IF([3]回答表!AA55="●",[3]回答表!BC615,""))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IF([3]回答表!X55="●",[3]回答表!BC590,IF([3]回答表!AA55="●",[3]回答表!BC616,""))</f>
        <v/>
      </c>
      <c r="AR341" s="281"/>
      <c r="AS341" s="281"/>
      <c r="AT341" s="281"/>
      <c r="AU341" s="240" t="s">
        <v>73</v>
      </c>
      <c r="AV341" s="241"/>
      <c r="AW341" s="241"/>
      <c r="AX341" s="242"/>
      <c r="AY341" s="291" t="str">
        <f>IF([3]回答表!X55="●",[3]回答表!BC593,IF([3]回答表!AA55="●",[3]回答表!BC619,""))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IF([3]回答表!X55="●",[3]回答表!E592,IF([3]回答表!AA55="●",[3]回答表!E619,""))</f>
        <v/>
      </c>
      <c r="V345" s="62"/>
      <c r="W345" s="62"/>
      <c r="X345" s="62"/>
      <c r="Y345" s="62"/>
      <c r="Z345" s="62"/>
      <c r="AA345" s="62"/>
      <c r="AB345" s="62"/>
      <c r="AC345" s="62"/>
      <c r="AD345" s="62"/>
      <c r="AE345" s="65" t="s">
        <v>83</v>
      </c>
      <c r="AF345" s="65"/>
      <c r="AG345" s="65"/>
      <c r="AH345" s="65"/>
      <c r="AI345" s="65"/>
      <c r="AJ345" s="66"/>
      <c r="AK345" s="170"/>
      <c r="AL345" s="170"/>
      <c r="AM345" s="169" t="str">
        <f>IF([3]回答表!X55="●",[3]回答表!B594,IF([3]回答表!AA55="●",[3]回答表!B621,""))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IF([3]回答表!AD55="●","●","")</f>
        <v/>
      </c>
      <c r="O352" s="167"/>
      <c r="P352" s="167"/>
      <c r="Q352" s="168"/>
      <c r="R352" s="156"/>
      <c r="S352" s="156"/>
      <c r="T352" s="156"/>
      <c r="U352" s="169" t="str">
        <f>IF([3]回答表!AD55="●",[3]回答表!B632,"")</f>
        <v/>
      </c>
      <c r="V352" s="52"/>
      <c r="W352" s="52"/>
      <c r="X352" s="52"/>
      <c r="Y352" s="52"/>
      <c r="Z352" s="52"/>
      <c r="AA352" s="52"/>
      <c r="AB352" s="52"/>
      <c r="AC352" s="52"/>
      <c r="AD352" s="52"/>
      <c r="AE352" s="52"/>
      <c r="AF352" s="52"/>
      <c r="AG352" s="52"/>
      <c r="AH352" s="52"/>
      <c r="AI352" s="52"/>
      <c r="AJ352" s="53"/>
      <c r="AK352" s="206"/>
      <c r="AL352" s="206"/>
      <c r="AM352" s="169" t="str">
        <f>IF([3]回答表!AD55="●",[3]回答表!B638,"")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IF([3]回答表!R56="●",[3]回答表!B651,"")</f>
        <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0F1-E47F-4BA6-BF07-171825A5CF91}">
  <sheetPr>
    <pageSetUpPr fitToPage="1"/>
  </sheetPr>
  <dimension ref="A1:CN384"/>
  <sheetViews>
    <sheetView showZeros="0" view="pageBreakPreview" zoomScale="50" zoomScaleNormal="55" zoomScaleSheetLayoutView="50"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IF(COUNTIF([4]回答表!K16,"*")&gt;0,[4]回答表!K16,"")</f>
        <v>南部町</v>
      </c>
      <c r="D11" s="30"/>
      <c r="E11" s="30"/>
      <c r="F11" s="30"/>
      <c r="G11" s="30"/>
      <c r="H11" s="30"/>
      <c r="I11" s="30"/>
      <c r="J11" s="30"/>
      <c r="K11" s="30"/>
      <c r="L11" s="30"/>
      <c r="M11" s="30"/>
      <c r="N11" s="30"/>
      <c r="O11" s="30"/>
      <c r="P11" s="30"/>
      <c r="Q11" s="30"/>
      <c r="R11" s="30"/>
      <c r="S11" s="30"/>
      <c r="T11" s="30"/>
      <c r="U11" s="91" t="str">
        <f>IF(COUNTIF([4]回答表!F18,"*")&gt;0,[4]回答表!F18,"")</f>
        <v>下水道事業</v>
      </c>
      <c r="V11" s="31"/>
      <c r="W11" s="31"/>
      <c r="X11" s="31"/>
      <c r="Y11" s="31"/>
      <c r="Z11" s="31"/>
      <c r="AA11" s="31"/>
      <c r="AB11" s="31"/>
      <c r="AC11" s="31"/>
      <c r="AD11" s="31"/>
      <c r="AE11" s="31"/>
      <c r="AF11" s="32"/>
      <c r="AG11" s="32"/>
      <c r="AH11" s="32"/>
      <c r="AI11" s="32"/>
      <c r="AJ11" s="32"/>
      <c r="AK11" s="32"/>
      <c r="AL11" s="32"/>
      <c r="AM11" s="32"/>
      <c r="AN11" s="33"/>
      <c r="AO11" s="41" t="str">
        <f>IF(COUNTIF([4]回答表!W18,"*")&gt;0,[4]回答表!W18,"")</f>
        <v>特定地域排水処理施設</v>
      </c>
      <c r="AP11" s="32"/>
      <c r="AQ11" s="32"/>
      <c r="AR11" s="32"/>
      <c r="AS11" s="32"/>
      <c r="AT11" s="32"/>
      <c r="AU11" s="32"/>
      <c r="AV11" s="32"/>
      <c r="AW11" s="32"/>
      <c r="AX11" s="32"/>
      <c r="AY11" s="32"/>
      <c r="AZ11" s="32"/>
      <c r="BA11" s="32"/>
      <c r="BB11" s="32"/>
      <c r="BC11" s="32"/>
      <c r="BD11" s="32"/>
      <c r="BE11" s="32"/>
      <c r="BF11" s="33"/>
      <c r="BG11" s="90" t="str">
        <f>IF(COUNTIF([4]回答表!F20,"*")&gt;0,[4]回答表!F20,"")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IF([4]回答表!R49="●","●","")</f>
        <v/>
      </c>
      <c r="E24" s="136"/>
      <c r="F24" s="136"/>
      <c r="G24" s="136"/>
      <c r="H24" s="136"/>
      <c r="I24" s="136"/>
      <c r="J24" s="137"/>
      <c r="K24" s="135" t="str">
        <f>IF([4]回答表!R50="●","●","")</f>
        <v/>
      </c>
      <c r="L24" s="136"/>
      <c r="M24" s="136"/>
      <c r="N24" s="136"/>
      <c r="O24" s="136"/>
      <c r="P24" s="136"/>
      <c r="Q24" s="137"/>
      <c r="R24" s="135" t="str">
        <f>IF([4]回答表!R51="●","●","")</f>
        <v/>
      </c>
      <c r="S24" s="136"/>
      <c r="T24" s="136"/>
      <c r="U24" s="136"/>
      <c r="V24" s="136"/>
      <c r="W24" s="136"/>
      <c r="X24" s="137"/>
      <c r="Y24" s="135" t="str">
        <f>IF([4]回答表!R52="●","●","")</f>
        <v>●</v>
      </c>
      <c r="Z24" s="136"/>
      <c r="AA24" s="136"/>
      <c r="AB24" s="136"/>
      <c r="AC24" s="136"/>
      <c r="AD24" s="136"/>
      <c r="AE24" s="137"/>
      <c r="AF24" s="138" t="str">
        <f>IF([4]回答表!R53="●","●","")</f>
        <v/>
      </c>
      <c r="AG24" s="139"/>
      <c r="AH24" s="139"/>
      <c r="AI24" s="139"/>
      <c r="AJ24" s="139"/>
      <c r="AK24" s="139"/>
      <c r="AL24" s="140"/>
      <c r="AM24" s="138" t="str">
        <f>IF([4]回答表!R54="●","●","")</f>
        <v/>
      </c>
      <c r="AN24" s="139"/>
      <c r="AO24" s="139"/>
      <c r="AP24" s="139"/>
      <c r="AQ24" s="139"/>
      <c r="AR24" s="139"/>
      <c r="AS24" s="140"/>
      <c r="AT24" s="138" t="str">
        <f>IF([4]回答表!R55="●","●","")</f>
        <v/>
      </c>
      <c r="AU24" s="139"/>
      <c r="AV24" s="139"/>
      <c r="AW24" s="139"/>
      <c r="AX24" s="139"/>
      <c r="AY24" s="139"/>
      <c r="AZ24" s="140"/>
      <c r="BA24" s="124"/>
      <c r="BB24" s="138" t="str">
        <f>IF([4]回答表!R56="●","●","")</f>
        <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IF([4]回答表!X49="●","●","")</f>
        <v/>
      </c>
      <c r="O36" s="167"/>
      <c r="P36" s="167"/>
      <c r="Q36" s="168"/>
      <c r="R36" s="156"/>
      <c r="S36" s="156"/>
      <c r="T36" s="156"/>
      <c r="U36" s="169" t="str">
        <f>IF([4]回答表!X49="●",[4]回答表!B67,IF([4]回答表!AA49="●",[4]回答表!B98,""))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IF([4]回答表!X49="●",[4]回答表!S73,IF([4]回答表!AA49="●",[4]回答表!S104,""))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IF([4]回答表!X49="●",[4]回答表!G73,IF([4]回答表!AA49="●",[4]回答表!G104,""))</f>
        <v/>
      </c>
      <c r="AN38" s="139"/>
      <c r="AO38" s="139"/>
      <c r="AP38" s="139"/>
      <c r="AQ38" s="139"/>
      <c r="AR38" s="139"/>
      <c r="AS38" s="139"/>
      <c r="AT38" s="140"/>
      <c r="AU38" s="138" t="str">
        <f>IF([4]回答表!X49="●",[4]回答表!G74,IF([4]回答表!AA49="●",[4]回答表!G105,""))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IF([4]回答表!X49="●",[4]回答表!V73,IF([4]回答表!AA49="●",[4]回答表!V104,""))</f>
        <v/>
      </c>
      <c r="BG39" s="35"/>
      <c r="BH39" s="35"/>
      <c r="BI39" s="36"/>
      <c r="BJ39" s="182" t="str">
        <f>IF([4]回答表!X49="●",[4]回答表!V74,IF([4]回答表!AA49="●",[4]回答表!V105,""))</f>
        <v/>
      </c>
      <c r="BK39" s="35"/>
      <c r="BL39" s="35"/>
      <c r="BM39" s="36"/>
      <c r="BN39" s="182" t="str">
        <f>IF([4]回答表!X49="●",[4]回答表!V75,IF([4]回答表!AA49="●",[4]回答表!V106,""))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IF([4]回答表!X49="●",[4]回答表!O79,IF([4]回答表!AA49="●",[4]回答表!O110,""))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IF([4]回答表!X49="●",[4]回答表!O80,IF([4]回答表!AA49="●",[4]回答表!O111,""))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IF([4]回答表!AA49="●","●","")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IF([4]回答表!X49="●",[4]回答表!O81,IF([4]回答表!AA49="●",[4]回答表!O112,""))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IF([4]回答表!X49="●",[4]回答表!O82,IF([4]回答表!AA49="●",[4]回答表!O113,""))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IF([4]回答表!X49="●",[4]回答表!AG79,IF([4]回答表!AA49="●",[4]回答表!AG110,""))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IF([4]回答表!X49="●",[4]回答表!AG80,IF([4]回答表!AA49="●",[4]回答表!AG111,""))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IF([4]回答表!X49="●",[4]回答表!E85,IF([4]回答表!AA49="●",[4]回答表!E116,""))</f>
        <v/>
      </c>
      <c r="V50" s="62"/>
      <c r="W50" s="62"/>
      <c r="X50" s="62"/>
      <c r="Y50" s="62"/>
      <c r="Z50" s="62"/>
      <c r="AA50" s="62"/>
      <c r="AB50" s="62"/>
      <c r="AC50" s="62"/>
      <c r="AD50" s="62"/>
      <c r="AE50" s="65" t="s">
        <v>83</v>
      </c>
      <c r="AF50" s="65"/>
      <c r="AG50" s="65"/>
      <c r="AH50" s="65"/>
      <c r="AI50" s="65"/>
      <c r="AJ50" s="66"/>
      <c r="AK50" s="170"/>
      <c r="AL50" s="170"/>
      <c r="AM50" s="169" t="str">
        <f>IF([4]回答表!X49="●",[4]回答表!B87,IF([4]回答表!AA49="●",[4]回答表!B118,""))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IF([4]回答表!AD49="●","●","")</f>
        <v/>
      </c>
      <c r="O57" s="167"/>
      <c r="P57" s="167"/>
      <c r="Q57" s="168"/>
      <c r="R57" s="156"/>
      <c r="S57" s="156"/>
      <c r="T57" s="156"/>
      <c r="U57" s="169" t="str">
        <f>IF([4]回答表!AD49="●",[4]回答表!B129,"")</f>
        <v/>
      </c>
      <c r="V57" s="52"/>
      <c r="W57" s="52"/>
      <c r="X57" s="52"/>
      <c r="Y57" s="52"/>
      <c r="Z57" s="52"/>
      <c r="AA57" s="52"/>
      <c r="AB57" s="52"/>
      <c r="AC57" s="52"/>
      <c r="AD57" s="52"/>
      <c r="AE57" s="52"/>
      <c r="AF57" s="52"/>
      <c r="AG57" s="52"/>
      <c r="AH57" s="52"/>
      <c r="AI57" s="52"/>
      <c r="AJ57" s="53"/>
      <c r="AK57" s="206"/>
      <c r="AL57" s="206"/>
      <c r="AM57" s="169" t="str">
        <f>IF([4]回答表!AD49="●",[4]回答表!B134,"")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IF([4]回答表!X50="●","●","")</f>
        <v/>
      </c>
      <c r="O68" s="167"/>
      <c r="P68" s="167"/>
      <c r="Q68" s="168"/>
      <c r="R68" s="156"/>
      <c r="S68" s="156"/>
      <c r="T68" s="156"/>
      <c r="U68" s="169" t="str">
        <f>IF([4]回答表!X50="●",[4]回答表!B144,IF([4]回答表!AA50="●",[4]回答表!B168,""))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IF([4]回答表!X50="●",[4]回答表!S150,IF([4]回答表!AA50="●",[4]回答表!S174,""))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IF([4]回答表!X50="●",[4]回答表!J150,IF([4]回答表!AA50="●",[4]回答表!J174,""))</f>
        <v/>
      </c>
      <c r="AN71" s="139"/>
      <c r="AO71" s="139"/>
      <c r="AP71" s="139"/>
      <c r="AQ71" s="139"/>
      <c r="AR71" s="139"/>
      <c r="AS71" s="139"/>
      <c r="AT71" s="140"/>
      <c r="AU71" s="138" t="str">
        <f>IF([4]回答表!X50="●",[4]回答表!J151,IF([4]回答表!AA50="●",[4]回答表!J175,""))</f>
        <v/>
      </c>
      <c r="AV71" s="139"/>
      <c r="AW71" s="139"/>
      <c r="AX71" s="139"/>
      <c r="AY71" s="139"/>
      <c r="AZ71" s="139"/>
      <c r="BA71" s="139"/>
      <c r="BB71" s="140"/>
      <c r="BC71" s="157"/>
      <c r="BD71" s="150"/>
      <c r="BE71" s="150"/>
      <c r="BF71" s="182" t="str">
        <f>IF([4]回答表!X50="●",[4]回答表!V150,IF([4]回答表!AA50="●",[4]回答表!V174,""))</f>
        <v/>
      </c>
      <c r="BG71" s="183"/>
      <c r="BH71" s="183"/>
      <c r="BI71" s="183"/>
      <c r="BJ71" s="182" t="str">
        <f>IF([4]回答表!X50="●",[4]回答表!V151,IF([4]回答表!AA50="●",[4]回答表!V175,""))</f>
        <v/>
      </c>
      <c r="BK71" s="183"/>
      <c r="BL71" s="183"/>
      <c r="BM71" s="183"/>
      <c r="BN71" s="182" t="str">
        <f>IF([4]回答表!X50="●",[4]回答表!V152,IF([4]回答表!AA50="●",[4]回答表!V176,""))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IF([4]回答表!AA50="●","●","")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IF([4]回答表!X50="●",[4]回答表!E155,IF([4]回答表!AA50="●",[4]回答表!E179,""))</f>
        <v/>
      </c>
      <c r="V80" s="62"/>
      <c r="W80" s="62"/>
      <c r="X80" s="62"/>
      <c r="Y80" s="62"/>
      <c r="Z80" s="62"/>
      <c r="AA80" s="62"/>
      <c r="AB80" s="62"/>
      <c r="AC80" s="62"/>
      <c r="AD80" s="62"/>
      <c r="AE80" s="65" t="s">
        <v>83</v>
      </c>
      <c r="AF80" s="65"/>
      <c r="AG80" s="65"/>
      <c r="AH80" s="65"/>
      <c r="AI80" s="65"/>
      <c r="AJ80" s="66"/>
      <c r="AK80" s="170"/>
      <c r="AL80" s="170"/>
      <c r="AM80" s="169" t="str">
        <f>IF([4]回答表!X50="●",[4]回答表!B157,IF([4]回答表!AA50="●",[4]回答表!B181,""))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IF([4]回答表!AD50="●","●","")</f>
        <v/>
      </c>
      <c r="O87" s="167"/>
      <c r="P87" s="167"/>
      <c r="Q87" s="168"/>
      <c r="R87" s="156"/>
      <c r="S87" s="156"/>
      <c r="T87" s="156"/>
      <c r="U87" s="169" t="str">
        <f>IF([4]回答表!AD50="●",[4]回答表!B192,"")</f>
        <v/>
      </c>
      <c r="V87" s="52"/>
      <c r="W87" s="52"/>
      <c r="X87" s="52"/>
      <c r="Y87" s="52"/>
      <c r="Z87" s="52"/>
      <c r="AA87" s="52"/>
      <c r="AB87" s="52"/>
      <c r="AC87" s="52"/>
      <c r="AD87" s="52"/>
      <c r="AE87" s="52"/>
      <c r="AF87" s="52"/>
      <c r="AG87" s="52"/>
      <c r="AH87" s="52"/>
      <c r="AI87" s="52"/>
      <c r="AJ87" s="53"/>
      <c r="AK87" s="206"/>
      <c r="AL87" s="206"/>
      <c r="AM87" s="169" t="str">
        <f>IF([4]回答表!AD50="●",[4]回答表!B198,"")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IF([4]回答表!X51="●","●","")</f>
        <v/>
      </c>
      <c r="O98" s="167"/>
      <c r="P98" s="167"/>
      <c r="Q98" s="168"/>
      <c r="R98" s="156"/>
      <c r="S98" s="156"/>
      <c r="T98" s="156"/>
      <c r="U98" s="169" t="str">
        <f>IF([4]回答表!X51="●",[4]回答表!B209,IF([4]回答表!AA51="●",[4]回答表!B237,""))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IF([4]回答表!X51="●",[4]回答表!B219,IF([4]回答表!AA51="●",[4]回答表!B247,""))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IF([4]回答表!X51="●",[4]回答表!G215,IF([4]回答表!AA51="●",[4]回答表!G243,""))</f>
        <v/>
      </c>
      <c r="AN100" s="139"/>
      <c r="AO100" s="139"/>
      <c r="AP100" s="139"/>
      <c r="AQ100" s="139"/>
      <c r="AR100" s="139"/>
      <c r="AS100" s="139"/>
      <c r="AT100" s="140"/>
      <c r="AU100" s="138" t="str">
        <f>IF([4]回答表!X51="●",[4]回答表!G216,IF([4]回答表!AA51="●",[4]回答表!G244,""))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IF([4]回答表!X51="●",[4]回答表!E219,IF([4]回答表!AA51="●",[4]回答表!E247,""))</f>
        <v/>
      </c>
      <c r="BG101" s="183"/>
      <c r="BH101" s="183"/>
      <c r="BI101" s="183"/>
      <c r="BJ101" s="182" t="str">
        <f>IF([4]回答表!X51="●",[4]回答表!E220,IF([4]回答表!AA51="●",[4]回答表!E248,""))</f>
        <v/>
      </c>
      <c r="BK101" s="183"/>
      <c r="BL101" s="183"/>
      <c r="BM101" s="184"/>
      <c r="BN101" s="182" t="str">
        <f>IF([4]回答表!X51="●",[4]回答表!E221,IF([4]回答表!AA51="●",[4]回答表!E249,""))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IF([4]回答表!AA51="●","●","")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IF([4]回答表!X51="●",[4]回答表!E224,IF([4]回答表!AA51="●",[4]回答表!E252,""))</f>
        <v/>
      </c>
      <c r="V110" s="62"/>
      <c r="W110" s="62"/>
      <c r="X110" s="62"/>
      <c r="Y110" s="62"/>
      <c r="Z110" s="62"/>
      <c r="AA110" s="62"/>
      <c r="AB110" s="62"/>
      <c r="AC110" s="62"/>
      <c r="AD110" s="62"/>
      <c r="AE110" s="65" t="s">
        <v>83</v>
      </c>
      <c r="AF110" s="65"/>
      <c r="AG110" s="65"/>
      <c r="AH110" s="65"/>
      <c r="AI110" s="65"/>
      <c r="AJ110" s="66"/>
      <c r="AK110" s="170"/>
      <c r="AL110" s="170"/>
      <c r="AM110" s="169" t="str">
        <f>IF([4]回答表!X51="●",[4]回答表!B226,IF([4]回答表!AA51="●",[4]回答表!B254,""))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IF([4]回答表!AD51="●","●","")</f>
        <v/>
      </c>
      <c r="O117" s="167"/>
      <c r="P117" s="167"/>
      <c r="Q117" s="168"/>
      <c r="R117" s="156"/>
      <c r="S117" s="156"/>
      <c r="T117" s="156"/>
      <c r="U117" s="169" t="str">
        <f>IF([4]回答表!AD51="●",[4]回答表!B265,"")</f>
        <v/>
      </c>
      <c r="V117" s="52"/>
      <c r="W117" s="52"/>
      <c r="X117" s="52"/>
      <c r="Y117" s="52"/>
      <c r="Z117" s="52"/>
      <c r="AA117" s="52"/>
      <c r="AB117" s="52"/>
      <c r="AC117" s="52"/>
      <c r="AD117" s="52"/>
      <c r="AE117" s="52"/>
      <c r="AF117" s="52"/>
      <c r="AG117" s="52"/>
      <c r="AH117" s="52"/>
      <c r="AI117" s="52"/>
      <c r="AJ117" s="53"/>
      <c r="AK117" s="170"/>
      <c r="AL117" s="170"/>
      <c r="AM117" s="169" t="str">
        <f>IF([4]回答表!AD51="●",[4]回答表!B271,"")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IF([4]回答表!F18="水道事業",IF([4]回答表!X52="●","●",""),"")</f>
        <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IF([4]回答表!F18="水道事業",IF([4]回答表!X52="●",[4]回答表!B282,IF([4]回答表!AA52="●",[4]回答表!B352,"")),"")</f>
        <v/>
      </c>
      <c r="AN129" s="52"/>
      <c r="AO129" s="52"/>
      <c r="AP129" s="52"/>
      <c r="AQ129" s="52"/>
      <c r="AR129" s="52"/>
      <c r="AS129" s="52"/>
      <c r="AT129" s="52"/>
      <c r="AU129" s="52"/>
      <c r="AV129" s="52"/>
      <c r="AW129" s="52"/>
      <c r="AX129" s="52"/>
      <c r="AY129" s="52"/>
      <c r="AZ129" s="52"/>
      <c r="BA129" s="52"/>
      <c r="BB129" s="52"/>
      <c r="BC129" s="53"/>
      <c r="BD129" s="150"/>
      <c r="BE129" s="150"/>
      <c r="BF129" s="172" t="str">
        <f>IF([4]回答表!F18="水道事業",IF([4]回答表!X52="●",[4]回答表!B330,IF([4]回答表!AA52="●",[4]回答表!B399,"")),"")</f>
        <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IF([4]回答表!F18="水道事業",IF([4]回答表!X52="●",[4]回答表!J290,IF([4]回答表!AA52="●",[4]回答表!J360,"")),"")</f>
        <v/>
      </c>
      <c r="V131" s="139"/>
      <c r="W131" s="139"/>
      <c r="X131" s="139"/>
      <c r="Y131" s="139"/>
      <c r="Z131" s="139"/>
      <c r="AA131" s="139"/>
      <c r="AB131" s="140"/>
      <c r="AC131" s="138" t="str">
        <f>IF([4]回答表!F18="水道事業",IF([4]回答表!X52="●",[4]回答表!J292,IF([4]回答表!AA52="●",[4]回答表!J362,"")),"")</f>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t="str">
        <f>IF([4]回答表!F18="水道事業",IF([4]回答表!X52="●",[4]回答表!E330,IF([4]回答表!AA52="●",[4]回答表!E399,"")),"")</f>
        <v/>
      </c>
      <c r="BG132" s="183"/>
      <c r="BH132" s="183"/>
      <c r="BI132" s="183"/>
      <c r="BJ132" s="182" t="str">
        <f>IF([4]回答表!F18="水道事業",IF([4]回答表!X52="●",[4]回答表!E331,IF([4]回答表!AA52="●",[4]回答表!E400,"")),"")</f>
        <v/>
      </c>
      <c r="BK132" s="183"/>
      <c r="BL132" s="183"/>
      <c r="BM132" s="183"/>
      <c r="BN132" s="182" t="str">
        <f>IF([4]回答表!F18="水道事業",IF([4]回答表!X52="●",[4]回答表!E332,IF([4]回答表!AA52="●",[4]回答表!E401,"")),"")</f>
        <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IF([4]回答表!F18="水道事業",IF([4]回答表!AA52="●","●",""),"")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IF([4]回答表!F18="水道事業",IF([4]回答表!X52="●",[4]回答表!J294,IF([4]回答表!AA52="●",[4]回答表!J364,"")),"")</f>
        <v/>
      </c>
      <c r="V136" s="139"/>
      <c r="W136" s="139"/>
      <c r="X136" s="139"/>
      <c r="Y136" s="139"/>
      <c r="Z136" s="139"/>
      <c r="AA136" s="139"/>
      <c r="AB136" s="140"/>
      <c r="AC136" s="138" t="str">
        <f>IF([4]回答表!F18="水道事業",IF([4]回答表!X52="●",[4]回答表!J296,IF([4]回答表!AA52="●",[4]回答表!J366,"")),"")</f>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t="str">
        <f>IF([4]回答表!F18="水道事業",IF([4]回答表!X52="●",[4]回答表!E339,IF([4]回答表!AA52="●",[4]回答表!E408,"")),"")</f>
        <v/>
      </c>
      <c r="V141" s="62"/>
      <c r="W141" s="62"/>
      <c r="X141" s="62"/>
      <c r="Y141" s="62"/>
      <c r="Z141" s="62"/>
      <c r="AA141" s="62"/>
      <c r="AB141" s="62"/>
      <c r="AC141" s="62"/>
      <c r="AD141" s="62"/>
      <c r="AE141" s="65" t="s">
        <v>83</v>
      </c>
      <c r="AF141" s="65"/>
      <c r="AG141" s="65"/>
      <c r="AH141" s="65"/>
      <c r="AI141" s="65"/>
      <c r="AJ141" s="66"/>
      <c r="AK141" s="170"/>
      <c r="AL141" s="170"/>
      <c r="AM141" s="169" t="str">
        <f>IF([4]回答表!F18="水道事業",IF([4]回答表!X52="●",[4]回答表!B341,IF([4]回答表!AA52="●",[4]回答表!B410,"")),"")</f>
        <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IF([4]回答表!F18="水道事業",IF([4]回答表!AD52="●","●",""),"")</f>
        <v/>
      </c>
      <c r="O148" s="167"/>
      <c r="P148" s="167"/>
      <c r="Q148" s="168"/>
      <c r="R148" s="156"/>
      <c r="S148" s="156"/>
      <c r="T148" s="156"/>
      <c r="U148" s="169" t="str">
        <f>IF([4]回答表!F18="水道事業",IF([4]回答表!AD52="●",[4]回答表!B421,""),"")</f>
        <v/>
      </c>
      <c r="V148" s="52"/>
      <c r="W148" s="52"/>
      <c r="X148" s="52"/>
      <c r="Y148" s="52"/>
      <c r="Z148" s="52"/>
      <c r="AA148" s="52"/>
      <c r="AB148" s="52"/>
      <c r="AC148" s="52"/>
      <c r="AD148" s="52"/>
      <c r="AE148" s="52"/>
      <c r="AF148" s="52"/>
      <c r="AG148" s="52"/>
      <c r="AH148" s="52"/>
      <c r="AI148" s="52"/>
      <c r="AJ148" s="53"/>
      <c r="AK148" s="206"/>
      <c r="AL148" s="206"/>
      <c r="AM148" s="169" t="str">
        <f>IF([4]回答表!F18="水道事業",IF([4]回答表!AD52="●",[4]回答表!B427,""),"")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IF([4]回答表!F18="簡易水道事業",IF([4]回答表!X52="●",[4]回答表!B282,IF([4]回答表!AA52="●",[4]回答表!B352,"")),"")</f>
        <v/>
      </c>
      <c r="AN160" s="52"/>
      <c r="AO160" s="52"/>
      <c r="AP160" s="52"/>
      <c r="AQ160" s="52"/>
      <c r="AR160" s="52"/>
      <c r="AS160" s="52"/>
      <c r="AT160" s="52"/>
      <c r="AU160" s="52"/>
      <c r="AV160" s="52"/>
      <c r="AW160" s="52"/>
      <c r="AX160" s="52"/>
      <c r="AY160" s="52"/>
      <c r="AZ160" s="52"/>
      <c r="BA160" s="52"/>
      <c r="BB160" s="53"/>
      <c r="BC160" s="157"/>
      <c r="BD160" s="150"/>
      <c r="BE160" s="150"/>
      <c r="BF160" s="172" t="str">
        <f>IF([4]回答表!F18="簡易水道事業",IF([4]回答表!X52="●",[4]回答表!B330,IF([4]回答表!AA52="●",[4]回答表!B399,"")),"")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IF([4]回答表!F18="簡易水道事業",IF([4]回答表!X52="●","●",""),"")</f>
        <v/>
      </c>
      <c r="O162" s="167"/>
      <c r="P162" s="167"/>
      <c r="Q162" s="168"/>
      <c r="R162" s="156"/>
      <c r="S162" s="156"/>
      <c r="T162" s="156"/>
      <c r="U162" s="138" t="str">
        <f>IF([4]回答表!F18="簡易水道事業",IF([4]回答表!X52="●",[4]回答表!S301,IF([4]回答表!AA52="●",[4]回答表!S371,"")),"")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IF([4]回答表!F18="簡易水道事業",IF([4]回答表!X52="●",[4]回答表!E330,IF([4]回答表!AA52="●",[4]回答表!E399,"")),"")</f>
        <v/>
      </c>
      <c r="BG163" s="183"/>
      <c r="BH163" s="183"/>
      <c r="BI163" s="183"/>
      <c r="BJ163" s="182" t="str">
        <f>IF([4]回答表!F18="簡易水道事業",IF([4]回答表!X52="●",[4]回答表!E331,IF([4]回答表!AA52="●",[4]回答表!E400,"")),"")</f>
        <v/>
      </c>
      <c r="BK163" s="183"/>
      <c r="BL163" s="183"/>
      <c r="BM163" s="183"/>
      <c r="BN163" s="182" t="str">
        <f>IF([4]回答表!F18="簡易水道事業",IF([4]回答表!X52="●",[4]回答表!E332,IF([4]回答表!AA52="●",[4]回答表!E401,"")),"")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IF([4]回答表!F18="簡易水道事業",IF([4]回答表!X52="●",[4]回答表!S302,IF([4]回答表!AA52="●",[4]回答表!S372,"")),"")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IF([4]回答表!F18="簡易水道事業",IF([4]回答表!AA52="●","●",""),"")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IF([4]回答表!F18="簡易水道事業",IF([4]回答表!X52="●",[4]回答表!S303,IF([4]回答表!AA52="●",[4]回答表!S373,"")),"")</f>
        <v/>
      </c>
      <c r="V172" s="139"/>
      <c r="W172" s="139"/>
      <c r="X172" s="139"/>
      <c r="Y172" s="139"/>
      <c r="Z172" s="139"/>
      <c r="AA172" s="139"/>
      <c r="AB172" s="139"/>
      <c r="AC172" s="139"/>
      <c r="AD172" s="139"/>
      <c r="AE172" s="139"/>
      <c r="AF172" s="139"/>
      <c r="AG172" s="139"/>
      <c r="AH172" s="139"/>
      <c r="AI172" s="139"/>
      <c r="AJ172" s="140"/>
      <c r="AK172" s="124"/>
      <c r="AL172" s="124"/>
      <c r="AM172" s="249" t="str">
        <f>IF([4]回答表!F18="簡易水道事業",IF([4]回答表!X52="●",[4]回答表!Y305,IF([4]回答表!AA52="●",[4]回答表!Y375,"")),"")</f>
        <v/>
      </c>
      <c r="AN172" s="249"/>
      <c r="AO172" s="249"/>
      <c r="AP172" s="249"/>
      <c r="AQ172" s="249"/>
      <c r="AR172" s="249"/>
      <c r="AS172" s="249" t="str">
        <f>IF([4]回答表!F18="簡易水道事業",IF([4]回答表!X52="●",[4]回答表!Y306,IF([4]回答表!AA52="●",[4]回答表!Y376,"")),"")</f>
        <v/>
      </c>
      <c r="AT172" s="249"/>
      <c r="AU172" s="249"/>
      <c r="AV172" s="249"/>
      <c r="AW172" s="249"/>
      <c r="AX172" s="249"/>
      <c r="AY172" s="249" t="str">
        <f>IF([4]回答表!F18="簡易水道事業",IF([4]回答表!X52="●",[4]回答表!Y307,IF([4]回答表!AA52="●",[4]回答表!Y377,"")),"")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IF([4]回答表!F18="簡易水道事業",IF([4]回答表!X52="●",[4]回答表!E339,IF([4]回答表!AA52="●",[4]回答表!E408,"")),"")</f>
        <v/>
      </c>
      <c r="V177" s="62"/>
      <c r="W177" s="62"/>
      <c r="X177" s="62"/>
      <c r="Y177" s="62"/>
      <c r="Z177" s="62"/>
      <c r="AA177" s="62"/>
      <c r="AB177" s="62"/>
      <c r="AC177" s="62"/>
      <c r="AD177" s="62"/>
      <c r="AE177" s="65" t="s">
        <v>83</v>
      </c>
      <c r="AF177" s="65"/>
      <c r="AG177" s="65"/>
      <c r="AH177" s="65"/>
      <c r="AI177" s="65"/>
      <c r="AJ177" s="66"/>
      <c r="AK177" s="170"/>
      <c r="AL177" s="170"/>
      <c r="AM177" s="169" t="str">
        <f>IF([4]回答表!F18="簡易水道事業",IF([4]回答表!X52="●",[4]回答表!B341,IF([4]回答表!AA52="●",[4]回答表!B410,"")),"")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IF([4]回答表!F18="簡易水道事業",IF([4]回答表!AD52="●","●",""),"")</f>
        <v/>
      </c>
      <c r="O184" s="167"/>
      <c r="P184" s="167"/>
      <c r="Q184" s="168"/>
      <c r="R184" s="156"/>
      <c r="S184" s="156"/>
      <c r="T184" s="156"/>
      <c r="U184" s="169" t="str">
        <f>IF([4]回答表!F18="簡易水道事業",IF([4]回答表!AD52="●",[4]回答表!B421,""),"")</f>
        <v/>
      </c>
      <c r="V184" s="52"/>
      <c r="W184" s="52"/>
      <c r="X184" s="52"/>
      <c r="Y184" s="52"/>
      <c r="Z184" s="52"/>
      <c r="AA184" s="52"/>
      <c r="AB184" s="52"/>
      <c r="AC184" s="52"/>
      <c r="AD184" s="52"/>
      <c r="AE184" s="52"/>
      <c r="AF184" s="52"/>
      <c r="AG184" s="52"/>
      <c r="AH184" s="52"/>
      <c r="AI184" s="52"/>
      <c r="AJ184" s="53"/>
      <c r="AK184" s="206"/>
      <c r="AL184" s="206"/>
      <c r="AM184" s="169" t="str">
        <f>IF([4]回答表!F18="簡易水道事業",IF([4]回答表!AD52="●",[4]回答表!B427,""),"")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IF([4]回答表!F18="下水道事業",IF([4]回答表!X52="●","●",""),"")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IF([4]回答表!F18="下水道事業",IF([4]回答表!X52="●",[4]回答表!B282,IF([4]回答表!AA52="●",[4]回答表!B352,"")),"")</f>
        <v/>
      </c>
      <c r="AN196" s="52"/>
      <c r="AO196" s="52"/>
      <c r="AP196" s="52"/>
      <c r="AQ196" s="52"/>
      <c r="AR196" s="52"/>
      <c r="AS196" s="52"/>
      <c r="AT196" s="52"/>
      <c r="AU196" s="52"/>
      <c r="AV196" s="52"/>
      <c r="AW196" s="52"/>
      <c r="AX196" s="52"/>
      <c r="AY196" s="52"/>
      <c r="AZ196" s="52"/>
      <c r="BA196" s="52"/>
      <c r="BB196" s="52"/>
      <c r="BC196" s="53"/>
      <c r="BD196" s="150"/>
      <c r="BE196" s="150"/>
      <c r="BF196" s="172" t="str">
        <f>IF([4]回答表!F18="下水道事業",IF([4]回答表!X52="●",[4]回答表!B330,IF([4]回答表!AA52="●",[4]回答表!B399,"")),"")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IF([4]回答表!F18="下水道事業",IF([4]回答表!X52="●",[4]回答表!N311,IF([4]回答表!AA52="●",[4]回答表!N381,"")),"")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IF([4]回答表!F18="下水道事業",IF([4]回答表!X52="●",[4]回答表!E330,IF([4]回答表!AA52="●",[4]回答表!E399,"")),"")</f>
        <v/>
      </c>
      <c r="BG199" s="183"/>
      <c r="BH199" s="183"/>
      <c r="BI199" s="183"/>
      <c r="BJ199" s="182" t="str">
        <f>IF([4]回答表!F18="下水道事業",IF([4]回答表!X52="●",[4]回答表!E331,IF([4]回答表!AA52="●",[4]回答表!E400,"")),"")</f>
        <v/>
      </c>
      <c r="BK199" s="183"/>
      <c r="BL199" s="183"/>
      <c r="BM199" s="183"/>
      <c r="BN199" s="182" t="str">
        <f>IF([4]回答表!F18="下水道事業",IF([4]回答表!X52="●",[4]回答表!E332,IF([4]回答表!AA52="●",[4]回答表!E401,"")),"")</f>
        <v/>
      </c>
      <c r="BO199" s="183"/>
      <c r="BP199" s="183"/>
      <c r="BQ199" s="184"/>
      <c r="BR199" s="15"/>
      <c r="BX199" s="251" t="str">
        <f>IF([4]回答表!AQ21="下水道事業",IF([4]回答表!BI54="○",[4]回答表!AM285,IF([4]回答表!BL54="○",[4]回答表!AM355,"")),"")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IF([4]回答表!F18="下水道事業",IF([4]回答表!X52="●",[4]回答表!Y313,IF([4]回答表!AA52="●",[4]回答表!Y383,"")),"")</f>
        <v/>
      </c>
      <c r="V204" s="139"/>
      <c r="W204" s="139"/>
      <c r="X204" s="139"/>
      <c r="Y204" s="139"/>
      <c r="Z204" s="139"/>
      <c r="AA204" s="139"/>
      <c r="AB204" s="140"/>
      <c r="AC204" s="138" t="str">
        <f>IF([4]回答表!F18="下水道事業",IF([4]回答表!X52="●",[4]回答表!Y314,IF([4]回答表!AA52="●",[4]回答表!Y384,"")),"")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IF([4]回答表!F18="下水道事業",IF([4]回答表!X52="●",[4]回答表!Y316,IF([4]回答表!AA52="●",[4]回答表!Y386,"")),"")</f>
        <v/>
      </c>
      <c r="V210" s="139"/>
      <c r="W210" s="139"/>
      <c r="X210" s="139"/>
      <c r="Y210" s="139"/>
      <c r="Z210" s="139"/>
      <c r="AA210" s="139"/>
      <c r="AB210" s="140"/>
      <c r="AC210" s="138" t="str">
        <f>IF([4]回答表!F18="下水道事業",IF([4]回答表!X52="●",[4]回答表!Y317,IF([4]回答表!AA52="●",[4]回答表!Y387,"")),"")</f>
        <v/>
      </c>
      <c r="AD210" s="139"/>
      <c r="AE210" s="139"/>
      <c r="AF210" s="139"/>
      <c r="AG210" s="139"/>
      <c r="AH210" s="139"/>
      <c r="AI210" s="139"/>
      <c r="AJ210" s="140"/>
      <c r="AK210" s="138" t="str">
        <f>IF([4]回答表!F18="下水道事業",IF([4]回答表!X52="●",[4]回答表!Y318,IF([4]回答表!AA52="●",[4]回答表!Y388,"")),"")</f>
        <v/>
      </c>
      <c r="AL210" s="139"/>
      <c r="AM210" s="139"/>
      <c r="AN210" s="139"/>
      <c r="AO210" s="139"/>
      <c r="AP210" s="139"/>
      <c r="AQ210" s="139"/>
      <c r="AR210" s="140"/>
      <c r="AS210" s="138" t="str">
        <f>IF([4]回答表!F18="下水道事業",IF([4]回答表!X52="●",[4]回答表!Y319,IF([4]回答表!AA52="●",[4]回答表!Y389,"")),"")</f>
        <v/>
      </c>
      <c r="AT210" s="139"/>
      <c r="AU210" s="139"/>
      <c r="AV210" s="139"/>
      <c r="AW210" s="139"/>
      <c r="AX210" s="139"/>
      <c r="AY210" s="139"/>
      <c r="AZ210" s="140"/>
      <c r="BA210" s="138" t="str">
        <f>IF([4]回答表!F18="下水道事業",IF([4]回答表!X52="●",[4]回答表!Y320,IF([4]回答表!AA52="●",[4]回答表!Y390,"")),"")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IF([4]回答表!F18="下水道事業",IF([4]回答表!AA52="●","●",""),"")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IF([4]回答表!F18="下水道事業",IF([4]回答表!X52="●",[4]回答表!N322,IF([4]回答表!AA52="●",[4]回答表!N392,"")),"")</f>
        <v/>
      </c>
      <c r="V216" s="139"/>
      <c r="W216" s="139"/>
      <c r="X216" s="139"/>
      <c r="Y216" s="139"/>
      <c r="Z216" s="139"/>
      <c r="AA216" s="139"/>
      <c r="AB216" s="140"/>
      <c r="AC216" s="138" t="str">
        <f>IF([4]回答表!F18="下水道事業",IF([4]回答表!X52="●",[4]回答表!N323,IF([4]回答表!AA52="●",[4]回答表!N393,"")),"")</f>
        <v/>
      </c>
      <c r="AD216" s="139"/>
      <c r="AE216" s="139"/>
      <c r="AF216" s="139"/>
      <c r="AG216" s="139"/>
      <c r="AH216" s="139"/>
      <c r="AI216" s="139"/>
      <c r="AJ216" s="140"/>
      <c r="AK216" s="138" t="str">
        <f>IF([4]回答表!F18="下水道事業",IF([4]回答表!X52="●",[4]回答表!N324,IF([4]回答表!AA52="●",[4]回答表!N394,"")),"")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IF([4]回答表!F18="下水道事業",IF([4]回答表!X52="●",[4]回答表!E339,IF([4]回答表!AA52="●",[4]回答表!E408,"")),"")</f>
        <v/>
      </c>
      <c r="V221" s="62"/>
      <c r="W221" s="62"/>
      <c r="X221" s="62"/>
      <c r="Y221" s="62"/>
      <c r="Z221" s="62"/>
      <c r="AA221" s="62"/>
      <c r="AB221" s="62"/>
      <c r="AC221" s="62"/>
      <c r="AD221" s="62"/>
      <c r="AE221" s="65" t="s">
        <v>83</v>
      </c>
      <c r="AF221" s="65"/>
      <c r="AG221" s="65"/>
      <c r="AH221" s="65"/>
      <c r="AI221" s="65"/>
      <c r="AJ221" s="66"/>
      <c r="AK221" s="170"/>
      <c r="AL221" s="170"/>
      <c r="AM221" s="169" t="str">
        <f>IF([4]回答表!F18="下水道事業",IF([4]回答表!X52="●",[4]回答表!B341,IF([4]回答表!AA52="●",[4]回答表!B410,"")),"")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IF([4]回答表!F18="下水道事業",IF([4]回答表!AD52="●","●",""),"")</f>
        <v>●</v>
      </c>
      <c r="O228" s="167"/>
      <c r="P228" s="167"/>
      <c r="Q228" s="168"/>
      <c r="R228" s="156"/>
      <c r="S228" s="156"/>
      <c r="T228" s="156"/>
      <c r="U228" s="169" t="str">
        <f>IF([4]回答表!F18="下水道事業",IF([4]回答表!AD52="●",[4]回答表!B421,""),"")</f>
        <v>鳥取県における広域化・共同化計画策定に向け検討を行っている。</v>
      </c>
      <c r="V228" s="52"/>
      <c r="W228" s="52"/>
      <c r="X228" s="52"/>
      <c r="Y228" s="52"/>
      <c r="Z228" s="52"/>
      <c r="AA228" s="52"/>
      <c r="AB228" s="52"/>
      <c r="AC228" s="52"/>
      <c r="AD228" s="52"/>
      <c r="AE228" s="52"/>
      <c r="AF228" s="52"/>
      <c r="AG228" s="52"/>
      <c r="AH228" s="52"/>
      <c r="AI228" s="52"/>
      <c r="AJ228" s="53"/>
      <c r="AK228" s="206"/>
      <c r="AL228" s="206"/>
      <c r="AM228" s="169" t="str">
        <f>IF([4]回答表!F18="下水道事業",IF([4]回答表!AD52="●",[4]回答表!B427,""),"")</f>
        <v>施設の統廃合や業務等（ソフト系）共同化に向け検討を行っている。</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IF([4]回答表!BD18="●",IF([4]回答表!X52="●","●",""),"")</f>
        <v/>
      </c>
      <c r="O240" s="167"/>
      <c r="P240" s="167"/>
      <c r="Q240" s="168"/>
      <c r="R240" s="156"/>
      <c r="S240" s="156"/>
      <c r="T240" s="156"/>
      <c r="U240" s="169" t="str">
        <f>IF([4]回答表!BD18="●",IF([4]回答表!X52="●",[4]回答表!B282,IF([4]回答表!AA52="●",[4]回答表!B352,"")),"")</f>
        <v/>
      </c>
      <c r="V240" s="52"/>
      <c r="W240" s="52"/>
      <c r="X240" s="52"/>
      <c r="Y240" s="52"/>
      <c r="Z240" s="52"/>
      <c r="AA240" s="52"/>
      <c r="AB240" s="52"/>
      <c r="AC240" s="52"/>
      <c r="AD240" s="52"/>
      <c r="AE240" s="52"/>
      <c r="AF240" s="52"/>
      <c r="AG240" s="52"/>
      <c r="AH240" s="52"/>
      <c r="AI240" s="52"/>
      <c r="AJ240" s="53"/>
      <c r="AK240" s="170"/>
      <c r="AL240" s="170"/>
      <c r="AM240" s="172" t="str">
        <f>IF([4]回答表!BD18="●",IF([4]回答表!X52="●",[4]回答表!B330,IF([4]回答表!AA52="●",[4]回答表!B399,"")),"")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IF([4]回答表!BD18="●",IF([4]回答表!X52="●",[4]回答表!E330,IF([4]回答表!AA52="●",[4]回答表!E399,"")),"")</f>
        <v/>
      </c>
      <c r="AN243" s="183"/>
      <c r="AO243" s="183"/>
      <c r="AP243" s="183"/>
      <c r="AQ243" s="182" t="str">
        <f>IF([4]回答表!BD18="●",IF([4]回答表!X52="●",[4]回答表!E331,IF([4]回答表!AA52="●",[4]回答表!E400,"")),"")</f>
        <v/>
      </c>
      <c r="AR243" s="183"/>
      <c r="AS243" s="183"/>
      <c r="AT243" s="183"/>
      <c r="AU243" s="182" t="str">
        <f>IF([4]回答表!BD18="●",IF([4]回答表!X52="●",[4]回答表!E332,IF([4]回答表!AA52="●",[4]回答表!E401,"")),"")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IF([4]回答表!BD18="●",IF([4]回答表!AA52="●","●",""),"")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IF([4]回答表!BD18="●",IF([4]回答表!X52="●",[4]回答表!E339,IF([4]回答表!AA52="●",[4]回答表!E408,"")),"")</f>
        <v/>
      </c>
      <c r="V252" s="62"/>
      <c r="W252" s="62"/>
      <c r="X252" s="62"/>
      <c r="Y252" s="62"/>
      <c r="Z252" s="62"/>
      <c r="AA252" s="62"/>
      <c r="AB252" s="62"/>
      <c r="AC252" s="62"/>
      <c r="AD252" s="62"/>
      <c r="AE252" s="65" t="s">
        <v>83</v>
      </c>
      <c r="AF252" s="65"/>
      <c r="AG252" s="65"/>
      <c r="AH252" s="65"/>
      <c r="AI252" s="65"/>
      <c r="AJ252" s="66"/>
      <c r="AK252" s="170"/>
      <c r="AL252" s="170"/>
      <c r="AM252" s="169" t="str">
        <f>IF([4]回答表!BD18="●",IF([4]回答表!X52="●",[4]回答表!B341,IF([4]回答表!AA52="●",[4]回答表!B410,"")),"")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IF([4]回答表!BD18="●",IF([4]回答表!AD52="●","●",""),"")</f>
        <v/>
      </c>
      <c r="O259" s="167"/>
      <c r="P259" s="167"/>
      <c r="Q259" s="168"/>
      <c r="R259" s="156"/>
      <c r="S259" s="156"/>
      <c r="T259" s="156"/>
      <c r="U259" s="169" t="str">
        <f>IF([4]回答表!BD18="●",IF([4]回答表!AD52="●",[4]回答表!B421,""),"")</f>
        <v/>
      </c>
      <c r="V259" s="52"/>
      <c r="W259" s="52"/>
      <c r="X259" s="52"/>
      <c r="Y259" s="52"/>
      <c r="Z259" s="52"/>
      <c r="AA259" s="52"/>
      <c r="AB259" s="52"/>
      <c r="AC259" s="52"/>
      <c r="AD259" s="52"/>
      <c r="AE259" s="52"/>
      <c r="AF259" s="52"/>
      <c r="AG259" s="52"/>
      <c r="AH259" s="52"/>
      <c r="AI259" s="52"/>
      <c r="AJ259" s="53"/>
      <c r="AK259" s="266"/>
      <c r="AL259" s="266"/>
      <c r="AM259" s="169" t="str">
        <f>IF([4]回答表!BD18="●",IF([4]回答表!AD52="●",[4]回答表!B427,""),"")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IF([4]回答表!X53="●","●","")</f>
        <v/>
      </c>
      <c r="O271" s="167"/>
      <c r="P271" s="167"/>
      <c r="Q271" s="168"/>
      <c r="R271" s="156"/>
      <c r="S271" s="156"/>
      <c r="T271" s="156"/>
      <c r="U271" s="169" t="str">
        <f>IF([4]回答表!X53="●",[4]回答表!B438,IF([4]回答表!AA53="●",[4]回答表!B466,""))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IF([4]回答表!X53="●",[4]回答表!U444,IF([4]回答表!AA53="●",[4]回答表!U472,""))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IF([4]回答表!X53="●",[4]回答表!G444,IF([4]回答表!AA53="●",[4]回答表!G472,""))</f>
        <v/>
      </c>
      <c r="AN274" s="139"/>
      <c r="AO274" s="139"/>
      <c r="AP274" s="139"/>
      <c r="AQ274" s="139"/>
      <c r="AR274" s="139"/>
      <c r="AS274" s="139"/>
      <c r="AT274" s="140"/>
      <c r="AU274" s="138" t="str">
        <f>IF([4]回答表!X53="●",[4]回答表!G445,IF([4]回答表!AA53="●",[4]回答表!G473,""))</f>
        <v/>
      </c>
      <c r="AV274" s="139"/>
      <c r="AW274" s="139"/>
      <c r="AX274" s="139"/>
      <c r="AY274" s="139"/>
      <c r="AZ274" s="139"/>
      <c r="BA274" s="139"/>
      <c r="BB274" s="140"/>
      <c r="BC274" s="157"/>
      <c r="BD274" s="150"/>
      <c r="BE274" s="150"/>
      <c r="BF274" s="182" t="str">
        <f>IF([4]回答表!X53="●",[4]回答表!X444,IF([4]回答表!AA53="●",[4]回答表!X472,""))</f>
        <v/>
      </c>
      <c r="BG274" s="183"/>
      <c r="BH274" s="183"/>
      <c r="BI274" s="183"/>
      <c r="BJ274" s="182" t="str">
        <f>IF([4]回答表!X53="●",[4]回答表!X445,IF([4]回答表!AA53="●",[4]回答表!X473,""))</f>
        <v/>
      </c>
      <c r="BK274" s="183"/>
      <c r="BL274" s="183"/>
      <c r="BM274" s="184"/>
      <c r="BN274" s="182" t="str">
        <f>IF([4]回答表!X53="●",[4]回答表!X446,IF([4]回答表!AA53="●",[4]回答表!X474,""))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IF([4]回答表!AA53="●","●","")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IF([4]回答表!X53="●",[4]回答表!E453,IF([4]回答表!AA53="●",[4]回答表!E477,""))</f>
        <v/>
      </c>
      <c r="V283" s="62"/>
      <c r="W283" s="62"/>
      <c r="X283" s="62"/>
      <c r="Y283" s="62"/>
      <c r="Z283" s="62"/>
      <c r="AA283" s="62"/>
      <c r="AB283" s="62"/>
      <c r="AC283" s="62"/>
      <c r="AD283" s="62"/>
      <c r="AE283" s="65" t="s">
        <v>83</v>
      </c>
      <c r="AF283" s="65"/>
      <c r="AG283" s="65"/>
      <c r="AH283" s="65"/>
      <c r="AI283" s="65"/>
      <c r="AJ283" s="66"/>
      <c r="AK283" s="170"/>
      <c r="AL283" s="170"/>
      <c r="AM283" s="169" t="str">
        <f>IF([4]回答表!X53="●",[4]回答表!B455,IF([4]回答表!AA53="●",[4]回答表!B479,""))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IF([4]回答表!AD53="●","●","")</f>
        <v/>
      </c>
      <c r="O290" s="167"/>
      <c r="P290" s="167"/>
      <c r="Q290" s="168"/>
      <c r="R290" s="156"/>
      <c r="S290" s="156"/>
      <c r="T290" s="156"/>
      <c r="U290" s="169" t="str">
        <f>IF([4]回答表!AD53="●",[4]回答表!B490,"")</f>
        <v/>
      </c>
      <c r="V290" s="52"/>
      <c r="W290" s="52"/>
      <c r="X290" s="52"/>
      <c r="Y290" s="52"/>
      <c r="Z290" s="52"/>
      <c r="AA290" s="52"/>
      <c r="AB290" s="52"/>
      <c r="AC290" s="52"/>
      <c r="AD290" s="52"/>
      <c r="AE290" s="52"/>
      <c r="AF290" s="52"/>
      <c r="AG290" s="52"/>
      <c r="AH290" s="52"/>
      <c r="AI290" s="52"/>
      <c r="AJ290" s="53"/>
      <c r="AK290" s="266"/>
      <c r="AL290" s="266"/>
      <c r="AM290" s="169" t="str">
        <f>IF([4]回答表!AD53="●",[4]回答表!B496,"")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IF([4]回答表!X54="●","●","")</f>
        <v/>
      </c>
      <c r="O302" s="167"/>
      <c r="P302" s="167"/>
      <c r="Q302" s="168"/>
      <c r="R302" s="156"/>
      <c r="S302" s="156"/>
      <c r="T302" s="156"/>
      <c r="U302" s="169" t="str">
        <f>IF([4]回答表!X54="●",[4]回答表!B507,IF([4]回答表!AA54="●",[4]回答表!B537,""))</f>
        <v/>
      </c>
      <c r="V302" s="52"/>
      <c r="W302" s="52"/>
      <c r="X302" s="52"/>
      <c r="Y302" s="52"/>
      <c r="Z302" s="52"/>
      <c r="AA302" s="52"/>
      <c r="AB302" s="52"/>
      <c r="AC302" s="52"/>
      <c r="AD302" s="52"/>
      <c r="AE302" s="52"/>
      <c r="AF302" s="52"/>
      <c r="AG302" s="52"/>
      <c r="AH302" s="52"/>
      <c r="AI302" s="52"/>
      <c r="AJ302" s="53"/>
      <c r="AK302" s="170"/>
      <c r="AL302" s="170"/>
      <c r="AM302" s="170"/>
      <c r="AN302" s="169" t="str">
        <f>IF([4]回答表!X54="●",[4]回答表!B513,"")</f>
        <v/>
      </c>
      <c r="AO302" s="272"/>
      <c r="AP302" s="272"/>
      <c r="AQ302" s="272"/>
      <c r="AR302" s="272"/>
      <c r="AS302" s="272"/>
      <c r="AT302" s="272"/>
      <c r="AU302" s="272"/>
      <c r="AV302" s="272"/>
      <c r="AW302" s="272"/>
      <c r="AX302" s="272"/>
      <c r="AY302" s="272"/>
      <c r="AZ302" s="272"/>
      <c r="BA302" s="272"/>
      <c r="BB302" s="273"/>
      <c r="BC302" s="157"/>
      <c r="BD302" s="150"/>
      <c r="BE302" s="150"/>
      <c r="BF302" s="172" t="str">
        <f>IF([4]回答表!X54="●",[4]回答表!B519,IF([4]回答表!AA54="●",[4]回答表!B543,""))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IF([4]回答表!X54="●",[4]回答表!E519,IF([4]回答表!AA54="●",[4]回答表!E543,""))</f>
        <v/>
      </c>
      <c r="BG305" s="183"/>
      <c r="BH305" s="183"/>
      <c r="BI305" s="183"/>
      <c r="BJ305" s="182" t="str">
        <f>IF([4]回答表!X54="●",[4]回答表!E520,IF([4]回答表!AA54="●",[4]回答表!E544,""))</f>
        <v/>
      </c>
      <c r="BK305" s="183"/>
      <c r="BL305" s="183"/>
      <c r="BM305" s="184"/>
      <c r="BN305" s="182" t="str">
        <f>IF([4]回答表!X54="●",[4]回答表!E521,IF([4]回答表!AA54="●",[4]回答表!E545,""))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IF([4]回答表!AA54="●","●","")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IF([4]回答表!X54="●",[4]回答表!E524,IF([4]回答表!AA54="●",[4]回答表!E548,""))</f>
        <v/>
      </c>
      <c r="V314" s="62"/>
      <c r="W314" s="62"/>
      <c r="X314" s="62"/>
      <c r="Y314" s="62"/>
      <c r="Z314" s="62"/>
      <c r="AA314" s="62"/>
      <c r="AB314" s="62"/>
      <c r="AC314" s="62"/>
      <c r="AD314" s="62"/>
      <c r="AE314" s="65" t="s">
        <v>83</v>
      </c>
      <c r="AF314" s="65"/>
      <c r="AG314" s="65"/>
      <c r="AH314" s="65"/>
      <c r="AI314" s="65"/>
      <c r="AJ314" s="66"/>
      <c r="AK314" s="170"/>
      <c r="AL314" s="170"/>
      <c r="AM314" s="169" t="str">
        <f>IF([4]回答表!X54="●",[4]回答表!B526,IF([4]回答表!AA54="●",[4]回答表!B550,""))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IF([4]回答表!AD54="●","●","")</f>
        <v/>
      </c>
      <c r="O321" s="167"/>
      <c r="P321" s="167"/>
      <c r="Q321" s="168"/>
      <c r="R321" s="156"/>
      <c r="S321" s="156"/>
      <c r="T321" s="156"/>
      <c r="U321" s="169" t="str">
        <f>IF([4]回答表!AD54="●",[4]回答表!B561,"")</f>
        <v/>
      </c>
      <c r="V321" s="52"/>
      <c r="W321" s="52"/>
      <c r="X321" s="52"/>
      <c r="Y321" s="52"/>
      <c r="Z321" s="52"/>
      <c r="AA321" s="52"/>
      <c r="AB321" s="52"/>
      <c r="AC321" s="52"/>
      <c r="AD321" s="52"/>
      <c r="AE321" s="52"/>
      <c r="AF321" s="52"/>
      <c r="AG321" s="52"/>
      <c r="AH321" s="52"/>
      <c r="AI321" s="52"/>
      <c r="AJ321" s="53"/>
      <c r="AK321" s="266"/>
      <c r="AL321" s="266"/>
      <c r="AM321" s="169" t="str">
        <f>IF([4]回答表!AD54="●",[4]回答表!B567,"")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IF([4]回答表!X55="●","●","")</f>
        <v/>
      </c>
      <c r="O333" s="167"/>
      <c r="P333" s="167"/>
      <c r="Q333" s="168"/>
      <c r="R333" s="156"/>
      <c r="S333" s="156"/>
      <c r="T333" s="156"/>
      <c r="U333" s="169" t="str">
        <f>IF([4]回答表!X55="●",[4]回答表!B578,IF([4]回答表!AA55="●",[4]回答表!B605,""))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IF([4]回答表!X55="●",[4]回答表!BC585,IF([4]回答表!AA55="●",[4]回答表!BC612,""))</f>
        <v/>
      </c>
      <c r="AR333" s="281"/>
      <c r="AS333" s="281"/>
      <c r="AT333" s="281"/>
      <c r="AU333" s="282" t="s">
        <v>67</v>
      </c>
      <c r="AV333" s="283"/>
      <c r="AW333" s="283"/>
      <c r="AX333" s="284"/>
      <c r="AY333" s="281" t="str">
        <f>IF([4]回答表!X55="●",[4]回答表!BC591,IF([4]回答表!AA55="●",[4]回答表!BC617,""))</f>
        <v/>
      </c>
      <c r="AZ333" s="281"/>
      <c r="BA333" s="281"/>
      <c r="BB333" s="281"/>
      <c r="BC333" s="157"/>
      <c r="BD333" s="150"/>
      <c r="BE333" s="150"/>
      <c r="BF333" s="172" t="str">
        <f>IF([4]回答表!X55="●",[4]回答表!S584,IF([4]回答表!AA55="●",[4]回答表!S611,""))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IF([4]回答表!X55="●",[4]回答表!BC586,IF([4]回答表!AA55="●",[4]回答表!BC613,""))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IF([4]回答表!X55="●",[4]回答表!V584,IF([4]回答表!AA55="●",[4]回答表!V611,""))</f>
        <v/>
      </c>
      <c r="BG336" s="183"/>
      <c r="BH336" s="183"/>
      <c r="BI336" s="183"/>
      <c r="BJ336" s="182" t="str">
        <f>IF([4]回答表!X55="●",[4]回答表!V585,IF([4]回答表!AA55="●",[4]回答表!V612,""))</f>
        <v/>
      </c>
      <c r="BK336" s="183"/>
      <c r="BL336" s="183"/>
      <c r="BM336" s="184"/>
      <c r="BN336" s="182" t="str">
        <f>IF([4]回答表!X55="●",[4]回答表!V586,IF([4]回答表!AA55="●",[4]回答表!V613,""))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IF([4]回答表!X55="●",[4]回答表!BC587,IF([4]回答表!AA55="●",[4]回答表!BC614,""))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IF([4]回答表!X55="●",[4]回答表!BC592,IF([4]回答表!AA55="●",[4]回答表!BC618,""))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IF([4]回答表!AA55="●","●","")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IF([4]回答表!X55="●",[4]回答表!BC589,IF([4]回答表!AA55="●",[4]回答表!BC615,""))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IF([4]回答表!X55="●",[4]回答表!BC590,IF([4]回答表!AA55="●",[4]回答表!BC616,""))</f>
        <v/>
      </c>
      <c r="AR341" s="281"/>
      <c r="AS341" s="281"/>
      <c r="AT341" s="281"/>
      <c r="AU341" s="240" t="s">
        <v>73</v>
      </c>
      <c r="AV341" s="241"/>
      <c r="AW341" s="241"/>
      <c r="AX341" s="242"/>
      <c r="AY341" s="291" t="str">
        <f>IF([4]回答表!X55="●",[4]回答表!BC593,IF([4]回答表!AA55="●",[4]回答表!BC619,""))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IF([4]回答表!X55="●",[4]回答表!E592,IF([4]回答表!AA55="●",[4]回答表!E619,""))</f>
        <v/>
      </c>
      <c r="V345" s="62"/>
      <c r="W345" s="62"/>
      <c r="X345" s="62"/>
      <c r="Y345" s="62"/>
      <c r="Z345" s="62"/>
      <c r="AA345" s="62"/>
      <c r="AB345" s="62"/>
      <c r="AC345" s="62"/>
      <c r="AD345" s="62"/>
      <c r="AE345" s="65" t="s">
        <v>83</v>
      </c>
      <c r="AF345" s="65"/>
      <c r="AG345" s="65"/>
      <c r="AH345" s="65"/>
      <c r="AI345" s="65"/>
      <c r="AJ345" s="66"/>
      <c r="AK345" s="170"/>
      <c r="AL345" s="170"/>
      <c r="AM345" s="169" t="str">
        <f>IF([4]回答表!X55="●",[4]回答表!B594,IF([4]回答表!AA55="●",[4]回答表!B621,""))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IF([4]回答表!AD55="●","●","")</f>
        <v/>
      </c>
      <c r="O352" s="167"/>
      <c r="P352" s="167"/>
      <c r="Q352" s="168"/>
      <c r="R352" s="156"/>
      <c r="S352" s="156"/>
      <c r="T352" s="156"/>
      <c r="U352" s="169" t="str">
        <f>IF([4]回答表!AD55="●",[4]回答表!B632,"")</f>
        <v/>
      </c>
      <c r="V352" s="52"/>
      <c r="W352" s="52"/>
      <c r="X352" s="52"/>
      <c r="Y352" s="52"/>
      <c r="Z352" s="52"/>
      <c r="AA352" s="52"/>
      <c r="AB352" s="52"/>
      <c r="AC352" s="52"/>
      <c r="AD352" s="52"/>
      <c r="AE352" s="52"/>
      <c r="AF352" s="52"/>
      <c r="AG352" s="52"/>
      <c r="AH352" s="52"/>
      <c r="AI352" s="52"/>
      <c r="AJ352" s="53"/>
      <c r="AK352" s="206"/>
      <c r="AL352" s="206"/>
      <c r="AM352" s="169" t="str">
        <f>IF([4]回答表!AD55="●",[4]回答表!B638,"")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IF([4]回答表!R56="●",[4]回答表!B651,"")</f>
        <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847E-37D0-4C72-91AC-3DB17981B795}">
  <sheetPr>
    <pageSetUpPr fitToPage="1"/>
  </sheetPr>
  <dimension ref="A1:CN384"/>
  <sheetViews>
    <sheetView showZeros="0" view="pageBreakPreview" zoomScale="50" zoomScaleNormal="55" zoomScaleSheetLayoutView="50"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IF(COUNTIF([5]回答表!K16,"*")&gt;0,[5]回答表!K16,"")</f>
        <v>南部町</v>
      </c>
      <c r="D11" s="30"/>
      <c r="E11" s="30"/>
      <c r="F11" s="30"/>
      <c r="G11" s="30"/>
      <c r="H11" s="30"/>
      <c r="I11" s="30"/>
      <c r="J11" s="30"/>
      <c r="K11" s="30"/>
      <c r="L11" s="30"/>
      <c r="M11" s="30"/>
      <c r="N11" s="30"/>
      <c r="O11" s="30"/>
      <c r="P11" s="30"/>
      <c r="Q11" s="30"/>
      <c r="R11" s="30"/>
      <c r="S11" s="30"/>
      <c r="T11" s="30"/>
      <c r="U11" s="91" t="str">
        <f>IF(COUNTIF([5]回答表!F18,"*")&gt;0,[5]回答表!F18,"")</f>
        <v>下水道事業</v>
      </c>
      <c r="V11" s="31"/>
      <c r="W11" s="31"/>
      <c r="X11" s="31"/>
      <c r="Y11" s="31"/>
      <c r="Z11" s="31"/>
      <c r="AA11" s="31"/>
      <c r="AB11" s="31"/>
      <c r="AC11" s="31"/>
      <c r="AD11" s="31"/>
      <c r="AE11" s="31"/>
      <c r="AF11" s="32"/>
      <c r="AG11" s="32"/>
      <c r="AH11" s="32"/>
      <c r="AI11" s="32"/>
      <c r="AJ11" s="32"/>
      <c r="AK11" s="32"/>
      <c r="AL11" s="32"/>
      <c r="AM11" s="32"/>
      <c r="AN11" s="33"/>
      <c r="AO11" s="41" t="str">
        <f>IF(COUNTIF([5]回答表!W18,"*")&gt;0,[5]回答表!W18,"")</f>
        <v>小規模集合排水施設</v>
      </c>
      <c r="AP11" s="32"/>
      <c r="AQ11" s="32"/>
      <c r="AR11" s="32"/>
      <c r="AS11" s="32"/>
      <c r="AT11" s="32"/>
      <c r="AU11" s="32"/>
      <c r="AV11" s="32"/>
      <c r="AW11" s="32"/>
      <c r="AX11" s="32"/>
      <c r="AY11" s="32"/>
      <c r="AZ11" s="32"/>
      <c r="BA11" s="32"/>
      <c r="BB11" s="32"/>
      <c r="BC11" s="32"/>
      <c r="BD11" s="32"/>
      <c r="BE11" s="32"/>
      <c r="BF11" s="33"/>
      <c r="BG11" s="90" t="str">
        <f>IF(COUNTIF([5]回答表!F20,"*")&gt;0,[5]回答表!F20,"")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IF([5]回答表!R49="●","●","")</f>
        <v/>
      </c>
      <c r="E24" s="136"/>
      <c r="F24" s="136"/>
      <c r="G24" s="136"/>
      <c r="H24" s="136"/>
      <c r="I24" s="136"/>
      <c r="J24" s="137"/>
      <c r="K24" s="135" t="str">
        <f>IF([5]回答表!R50="●","●","")</f>
        <v/>
      </c>
      <c r="L24" s="136"/>
      <c r="M24" s="136"/>
      <c r="N24" s="136"/>
      <c r="O24" s="136"/>
      <c r="P24" s="136"/>
      <c r="Q24" s="137"/>
      <c r="R24" s="135" t="str">
        <f>IF([5]回答表!R51="●","●","")</f>
        <v/>
      </c>
      <c r="S24" s="136"/>
      <c r="T24" s="136"/>
      <c r="U24" s="136"/>
      <c r="V24" s="136"/>
      <c r="W24" s="136"/>
      <c r="X24" s="137"/>
      <c r="Y24" s="135" t="str">
        <f>IF([5]回答表!R52="●","●","")</f>
        <v>●</v>
      </c>
      <c r="Z24" s="136"/>
      <c r="AA24" s="136"/>
      <c r="AB24" s="136"/>
      <c r="AC24" s="136"/>
      <c r="AD24" s="136"/>
      <c r="AE24" s="137"/>
      <c r="AF24" s="138" t="str">
        <f>IF([5]回答表!R53="●","●","")</f>
        <v/>
      </c>
      <c r="AG24" s="139"/>
      <c r="AH24" s="139"/>
      <c r="AI24" s="139"/>
      <c r="AJ24" s="139"/>
      <c r="AK24" s="139"/>
      <c r="AL24" s="140"/>
      <c r="AM24" s="138" t="str">
        <f>IF([5]回答表!R54="●","●","")</f>
        <v/>
      </c>
      <c r="AN24" s="139"/>
      <c r="AO24" s="139"/>
      <c r="AP24" s="139"/>
      <c r="AQ24" s="139"/>
      <c r="AR24" s="139"/>
      <c r="AS24" s="140"/>
      <c r="AT24" s="138" t="str">
        <f>IF([5]回答表!R55="●","●","")</f>
        <v/>
      </c>
      <c r="AU24" s="139"/>
      <c r="AV24" s="139"/>
      <c r="AW24" s="139"/>
      <c r="AX24" s="139"/>
      <c r="AY24" s="139"/>
      <c r="AZ24" s="140"/>
      <c r="BA24" s="124"/>
      <c r="BB24" s="138" t="str">
        <f>IF([5]回答表!R56="●","●","")</f>
        <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IF([5]回答表!X49="●","●","")</f>
        <v/>
      </c>
      <c r="O36" s="167"/>
      <c r="P36" s="167"/>
      <c r="Q36" s="168"/>
      <c r="R36" s="156"/>
      <c r="S36" s="156"/>
      <c r="T36" s="156"/>
      <c r="U36" s="169" t="str">
        <f>IF([5]回答表!X49="●",[5]回答表!B67,IF([5]回答表!AA49="●",[5]回答表!B98,""))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IF([5]回答表!X49="●",[5]回答表!S73,IF([5]回答表!AA49="●",[5]回答表!S104,""))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IF([5]回答表!X49="●",[5]回答表!G73,IF([5]回答表!AA49="●",[5]回答表!G104,""))</f>
        <v/>
      </c>
      <c r="AN38" s="139"/>
      <c r="AO38" s="139"/>
      <c r="AP38" s="139"/>
      <c r="AQ38" s="139"/>
      <c r="AR38" s="139"/>
      <c r="AS38" s="139"/>
      <c r="AT38" s="140"/>
      <c r="AU38" s="138" t="str">
        <f>IF([5]回答表!X49="●",[5]回答表!G74,IF([5]回答表!AA49="●",[5]回答表!G105,""))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IF([5]回答表!X49="●",[5]回答表!V73,IF([5]回答表!AA49="●",[5]回答表!V104,""))</f>
        <v/>
      </c>
      <c r="BG39" s="35"/>
      <c r="BH39" s="35"/>
      <c r="BI39" s="36"/>
      <c r="BJ39" s="182" t="str">
        <f>IF([5]回答表!X49="●",[5]回答表!V74,IF([5]回答表!AA49="●",[5]回答表!V105,""))</f>
        <v/>
      </c>
      <c r="BK39" s="35"/>
      <c r="BL39" s="35"/>
      <c r="BM39" s="36"/>
      <c r="BN39" s="182" t="str">
        <f>IF([5]回答表!X49="●",[5]回答表!V75,IF([5]回答表!AA49="●",[5]回答表!V106,""))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IF([5]回答表!X49="●",[5]回答表!O79,IF([5]回答表!AA49="●",[5]回答表!O110,""))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IF([5]回答表!X49="●",[5]回答表!O80,IF([5]回答表!AA49="●",[5]回答表!O111,""))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IF([5]回答表!AA49="●","●","")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IF([5]回答表!X49="●",[5]回答表!O81,IF([5]回答表!AA49="●",[5]回答表!O112,""))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IF([5]回答表!X49="●",[5]回答表!O82,IF([5]回答表!AA49="●",[5]回答表!O113,""))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IF([5]回答表!X49="●",[5]回答表!AG79,IF([5]回答表!AA49="●",[5]回答表!AG110,""))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IF([5]回答表!X49="●",[5]回答表!AG80,IF([5]回答表!AA49="●",[5]回答表!AG111,""))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IF([5]回答表!X49="●",[5]回答表!E85,IF([5]回答表!AA49="●",[5]回答表!E116,""))</f>
        <v/>
      </c>
      <c r="V50" s="62"/>
      <c r="W50" s="62"/>
      <c r="X50" s="62"/>
      <c r="Y50" s="62"/>
      <c r="Z50" s="62"/>
      <c r="AA50" s="62"/>
      <c r="AB50" s="62"/>
      <c r="AC50" s="62"/>
      <c r="AD50" s="62"/>
      <c r="AE50" s="65" t="s">
        <v>83</v>
      </c>
      <c r="AF50" s="65"/>
      <c r="AG50" s="65"/>
      <c r="AH50" s="65"/>
      <c r="AI50" s="65"/>
      <c r="AJ50" s="66"/>
      <c r="AK50" s="170"/>
      <c r="AL50" s="170"/>
      <c r="AM50" s="169" t="str">
        <f>IF([5]回答表!X49="●",[5]回答表!B87,IF([5]回答表!AA49="●",[5]回答表!B118,""))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IF([5]回答表!AD49="●","●","")</f>
        <v/>
      </c>
      <c r="O57" s="167"/>
      <c r="P57" s="167"/>
      <c r="Q57" s="168"/>
      <c r="R57" s="156"/>
      <c r="S57" s="156"/>
      <c r="T57" s="156"/>
      <c r="U57" s="169" t="str">
        <f>IF([5]回答表!AD49="●",[5]回答表!B129,"")</f>
        <v/>
      </c>
      <c r="V57" s="52"/>
      <c r="W57" s="52"/>
      <c r="X57" s="52"/>
      <c r="Y57" s="52"/>
      <c r="Z57" s="52"/>
      <c r="AA57" s="52"/>
      <c r="AB57" s="52"/>
      <c r="AC57" s="52"/>
      <c r="AD57" s="52"/>
      <c r="AE57" s="52"/>
      <c r="AF57" s="52"/>
      <c r="AG57" s="52"/>
      <c r="AH57" s="52"/>
      <c r="AI57" s="52"/>
      <c r="AJ57" s="53"/>
      <c r="AK57" s="206"/>
      <c r="AL57" s="206"/>
      <c r="AM57" s="169" t="str">
        <f>IF([5]回答表!AD49="●",[5]回答表!B134,"")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IF([5]回答表!X50="●","●","")</f>
        <v/>
      </c>
      <c r="O68" s="167"/>
      <c r="P68" s="167"/>
      <c r="Q68" s="168"/>
      <c r="R68" s="156"/>
      <c r="S68" s="156"/>
      <c r="T68" s="156"/>
      <c r="U68" s="169" t="str">
        <f>IF([5]回答表!X50="●",[5]回答表!B144,IF([5]回答表!AA50="●",[5]回答表!B168,""))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IF([5]回答表!X50="●",[5]回答表!S150,IF([5]回答表!AA50="●",[5]回答表!S174,""))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IF([5]回答表!X50="●",[5]回答表!J150,IF([5]回答表!AA50="●",[5]回答表!J174,""))</f>
        <v/>
      </c>
      <c r="AN71" s="139"/>
      <c r="AO71" s="139"/>
      <c r="AP71" s="139"/>
      <c r="AQ71" s="139"/>
      <c r="AR71" s="139"/>
      <c r="AS71" s="139"/>
      <c r="AT71" s="140"/>
      <c r="AU71" s="138" t="str">
        <f>IF([5]回答表!X50="●",[5]回答表!J151,IF([5]回答表!AA50="●",[5]回答表!J175,""))</f>
        <v/>
      </c>
      <c r="AV71" s="139"/>
      <c r="AW71" s="139"/>
      <c r="AX71" s="139"/>
      <c r="AY71" s="139"/>
      <c r="AZ71" s="139"/>
      <c r="BA71" s="139"/>
      <c r="BB71" s="140"/>
      <c r="BC71" s="157"/>
      <c r="BD71" s="150"/>
      <c r="BE71" s="150"/>
      <c r="BF71" s="182" t="str">
        <f>IF([5]回答表!X50="●",[5]回答表!V150,IF([5]回答表!AA50="●",[5]回答表!V174,""))</f>
        <v/>
      </c>
      <c r="BG71" s="183"/>
      <c r="BH71" s="183"/>
      <c r="BI71" s="183"/>
      <c r="BJ71" s="182" t="str">
        <f>IF([5]回答表!X50="●",[5]回答表!V151,IF([5]回答表!AA50="●",[5]回答表!V175,""))</f>
        <v/>
      </c>
      <c r="BK71" s="183"/>
      <c r="BL71" s="183"/>
      <c r="BM71" s="183"/>
      <c r="BN71" s="182" t="str">
        <f>IF([5]回答表!X50="●",[5]回答表!V152,IF([5]回答表!AA50="●",[5]回答表!V176,""))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IF([5]回答表!AA50="●","●","")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IF([5]回答表!X50="●",[5]回答表!E155,IF([5]回答表!AA50="●",[5]回答表!E179,""))</f>
        <v/>
      </c>
      <c r="V80" s="62"/>
      <c r="W80" s="62"/>
      <c r="X80" s="62"/>
      <c r="Y80" s="62"/>
      <c r="Z80" s="62"/>
      <c r="AA80" s="62"/>
      <c r="AB80" s="62"/>
      <c r="AC80" s="62"/>
      <c r="AD80" s="62"/>
      <c r="AE80" s="65" t="s">
        <v>83</v>
      </c>
      <c r="AF80" s="65"/>
      <c r="AG80" s="65"/>
      <c r="AH80" s="65"/>
      <c r="AI80" s="65"/>
      <c r="AJ80" s="66"/>
      <c r="AK80" s="170"/>
      <c r="AL80" s="170"/>
      <c r="AM80" s="169" t="str">
        <f>IF([5]回答表!X50="●",[5]回答表!B157,IF([5]回答表!AA50="●",[5]回答表!B181,""))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IF([5]回答表!AD50="●","●","")</f>
        <v/>
      </c>
      <c r="O87" s="167"/>
      <c r="P87" s="167"/>
      <c r="Q87" s="168"/>
      <c r="R87" s="156"/>
      <c r="S87" s="156"/>
      <c r="T87" s="156"/>
      <c r="U87" s="169" t="str">
        <f>IF([5]回答表!AD50="●",[5]回答表!B192,"")</f>
        <v/>
      </c>
      <c r="V87" s="52"/>
      <c r="W87" s="52"/>
      <c r="X87" s="52"/>
      <c r="Y87" s="52"/>
      <c r="Z87" s="52"/>
      <c r="AA87" s="52"/>
      <c r="AB87" s="52"/>
      <c r="AC87" s="52"/>
      <c r="AD87" s="52"/>
      <c r="AE87" s="52"/>
      <c r="AF87" s="52"/>
      <c r="AG87" s="52"/>
      <c r="AH87" s="52"/>
      <c r="AI87" s="52"/>
      <c r="AJ87" s="53"/>
      <c r="AK87" s="206"/>
      <c r="AL87" s="206"/>
      <c r="AM87" s="169" t="str">
        <f>IF([5]回答表!AD50="●",[5]回答表!B198,"")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IF([5]回答表!X51="●","●","")</f>
        <v/>
      </c>
      <c r="O98" s="167"/>
      <c r="P98" s="167"/>
      <c r="Q98" s="168"/>
      <c r="R98" s="156"/>
      <c r="S98" s="156"/>
      <c r="T98" s="156"/>
      <c r="U98" s="169" t="str">
        <f>IF([5]回答表!X51="●",[5]回答表!B209,IF([5]回答表!AA51="●",[5]回答表!B237,""))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IF([5]回答表!X51="●",[5]回答表!B219,IF([5]回答表!AA51="●",[5]回答表!B247,""))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IF([5]回答表!X51="●",[5]回答表!G215,IF([5]回答表!AA51="●",[5]回答表!G243,""))</f>
        <v/>
      </c>
      <c r="AN100" s="139"/>
      <c r="AO100" s="139"/>
      <c r="AP100" s="139"/>
      <c r="AQ100" s="139"/>
      <c r="AR100" s="139"/>
      <c r="AS100" s="139"/>
      <c r="AT100" s="140"/>
      <c r="AU100" s="138" t="str">
        <f>IF([5]回答表!X51="●",[5]回答表!G216,IF([5]回答表!AA51="●",[5]回答表!G244,""))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IF([5]回答表!X51="●",[5]回答表!E219,IF([5]回答表!AA51="●",[5]回答表!E247,""))</f>
        <v/>
      </c>
      <c r="BG101" s="183"/>
      <c r="BH101" s="183"/>
      <c r="BI101" s="183"/>
      <c r="BJ101" s="182" t="str">
        <f>IF([5]回答表!X51="●",[5]回答表!E220,IF([5]回答表!AA51="●",[5]回答表!E248,""))</f>
        <v/>
      </c>
      <c r="BK101" s="183"/>
      <c r="BL101" s="183"/>
      <c r="BM101" s="184"/>
      <c r="BN101" s="182" t="str">
        <f>IF([5]回答表!X51="●",[5]回答表!E221,IF([5]回答表!AA51="●",[5]回答表!E249,""))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IF([5]回答表!AA51="●","●","")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IF([5]回答表!X51="●",[5]回答表!E224,IF([5]回答表!AA51="●",[5]回答表!E252,""))</f>
        <v/>
      </c>
      <c r="V110" s="62"/>
      <c r="W110" s="62"/>
      <c r="X110" s="62"/>
      <c r="Y110" s="62"/>
      <c r="Z110" s="62"/>
      <c r="AA110" s="62"/>
      <c r="AB110" s="62"/>
      <c r="AC110" s="62"/>
      <c r="AD110" s="62"/>
      <c r="AE110" s="65" t="s">
        <v>83</v>
      </c>
      <c r="AF110" s="65"/>
      <c r="AG110" s="65"/>
      <c r="AH110" s="65"/>
      <c r="AI110" s="65"/>
      <c r="AJ110" s="66"/>
      <c r="AK110" s="170"/>
      <c r="AL110" s="170"/>
      <c r="AM110" s="169" t="str">
        <f>IF([5]回答表!X51="●",[5]回答表!B226,IF([5]回答表!AA51="●",[5]回答表!B254,""))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IF([5]回答表!AD51="●","●","")</f>
        <v/>
      </c>
      <c r="O117" s="167"/>
      <c r="P117" s="167"/>
      <c r="Q117" s="168"/>
      <c r="R117" s="156"/>
      <c r="S117" s="156"/>
      <c r="T117" s="156"/>
      <c r="U117" s="169" t="str">
        <f>IF([5]回答表!AD51="●",[5]回答表!B265,"")</f>
        <v/>
      </c>
      <c r="V117" s="52"/>
      <c r="W117" s="52"/>
      <c r="X117" s="52"/>
      <c r="Y117" s="52"/>
      <c r="Z117" s="52"/>
      <c r="AA117" s="52"/>
      <c r="AB117" s="52"/>
      <c r="AC117" s="52"/>
      <c r="AD117" s="52"/>
      <c r="AE117" s="52"/>
      <c r="AF117" s="52"/>
      <c r="AG117" s="52"/>
      <c r="AH117" s="52"/>
      <c r="AI117" s="52"/>
      <c r="AJ117" s="53"/>
      <c r="AK117" s="170"/>
      <c r="AL117" s="170"/>
      <c r="AM117" s="169" t="str">
        <f>IF([5]回答表!AD51="●",[5]回答表!B271,"")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IF([5]回答表!F18="水道事業",IF([5]回答表!X52="●","●",""),"")</f>
        <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IF([5]回答表!F18="水道事業",IF([5]回答表!X52="●",[5]回答表!B282,IF([5]回答表!AA52="●",[5]回答表!B352,"")),"")</f>
        <v/>
      </c>
      <c r="AN129" s="52"/>
      <c r="AO129" s="52"/>
      <c r="AP129" s="52"/>
      <c r="AQ129" s="52"/>
      <c r="AR129" s="52"/>
      <c r="AS129" s="52"/>
      <c r="AT129" s="52"/>
      <c r="AU129" s="52"/>
      <c r="AV129" s="52"/>
      <c r="AW129" s="52"/>
      <c r="AX129" s="52"/>
      <c r="AY129" s="52"/>
      <c r="AZ129" s="52"/>
      <c r="BA129" s="52"/>
      <c r="BB129" s="52"/>
      <c r="BC129" s="53"/>
      <c r="BD129" s="150"/>
      <c r="BE129" s="150"/>
      <c r="BF129" s="172" t="str">
        <f>IF([5]回答表!F18="水道事業",IF([5]回答表!X52="●",[5]回答表!B330,IF([5]回答表!AA52="●",[5]回答表!B399,"")),"")</f>
        <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IF([5]回答表!F18="水道事業",IF([5]回答表!X52="●",[5]回答表!J290,IF([5]回答表!AA52="●",[5]回答表!J360,"")),"")</f>
        <v/>
      </c>
      <c r="V131" s="139"/>
      <c r="W131" s="139"/>
      <c r="X131" s="139"/>
      <c r="Y131" s="139"/>
      <c r="Z131" s="139"/>
      <c r="AA131" s="139"/>
      <c r="AB131" s="140"/>
      <c r="AC131" s="138" t="str">
        <f>IF([5]回答表!F18="水道事業",IF([5]回答表!X52="●",[5]回答表!J292,IF([5]回答表!AA52="●",[5]回答表!J362,"")),"")</f>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t="str">
        <f>IF([5]回答表!F18="水道事業",IF([5]回答表!X52="●",[5]回答表!E330,IF([5]回答表!AA52="●",[5]回答表!E399,"")),"")</f>
        <v/>
      </c>
      <c r="BG132" s="183"/>
      <c r="BH132" s="183"/>
      <c r="BI132" s="183"/>
      <c r="BJ132" s="182" t="str">
        <f>IF([5]回答表!F18="水道事業",IF([5]回答表!X52="●",[5]回答表!E331,IF([5]回答表!AA52="●",[5]回答表!E400,"")),"")</f>
        <v/>
      </c>
      <c r="BK132" s="183"/>
      <c r="BL132" s="183"/>
      <c r="BM132" s="183"/>
      <c r="BN132" s="182" t="str">
        <f>IF([5]回答表!F18="水道事業",IF([5]回答表!X52="●",[5]回答表!E332,IF([5]回答表!AA52="●",[5]回答表!E401,"")),"")</f>
        <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IF([5]回答表!F18="水道事業",IF([5]回答表!AA52="●","●",""),"")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IF([5]回答表!F18="水道事業",IF([5]回答表!X52="●",[5]回答表!J294,IF([5]回答表!AA52="●",[5]回答表!J364,"")),"")</f>
        <v/>
      </c>
      <c r="V136" s="139"/>
      <c r="W136" s="139"/>
      <c r="X136" s="139"/>
      <c r="Y136" s="139"/>
      <c r="Z136" s="139"/>
      <c r="AA136" s="139"/>
      <c r="AB136" s="140"/>
      <c r="AC136" s="138" t="str">
        <f>IF([5]回答表!F18="水道事業",IF([5]回答表!X52="●",[5]回答表!J296,IF([5]回答表!AA52="●",[5]回答表!J366,"")),"")</f>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t="str">
        <f>IF([5]回答表!F18="水道事業",IF([5]回答表!X52="●",[5]回答表!E339,IF([5]回答表!AA52="●",[5]回答表!E408,"")),"")</f>
        <v/>
      </c>
      <c r="V141" s="62"/>
      <c r="W141" s="62"/>
      <c r="X141" s="62"/>
      <c r="Y141" s="62"/>
      <c r="Z141" s="62"/>
      <c r="AA141" s="62"/>
      <c r="AB141" s="62"/>
      <c r="AC141" s="62"/>
      <c r="AD141" s="62"/>
      <c r="AE141" s="65" t="s">
        <v>83</v>
      </c>
      <c r="AF141" s="65"/>
      <c r="AG141" s="65"/>
      <c r="AH141" s="65"/>
      <c r="AI141" s="65"/>
      <c r="AJ141" s="66"/>
      <c r="AK141" s="170"/>
      <c r="AL141" s="170"/>
      <c r="AM141" s="169" t="str">
        <f>IF([5]回答表!F18="水道事業",IF([5]回答表!X52="●",[5]回答表!B341,IF([5]回答表!AA52="●",[5]回答表!B410,"")),"")</f>
        <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IF([5]回答表!F18="水道事業",IF([5]回答表!AD52="●","●",""),"")</f>
        <v/>
      </c>
      <c r="O148" s="167"/>
      <c r="P148" s="167"/>
      <c r="Q148" s="168"/>
      <c r="R148" s="156"/>
      <c r="S148" s="156"/>
      <c r="T148" s="156"/>
      <c r="U148" s="169" t="str">
        <f>IF([5]回答表!F18="水道事業",IF([5]回答表!AD52="●",[5]回答表!B421,""),"")</f>
        <v/>
      </c>
      <c r="V148" s="52"/>
      <c r="W148" s="52"/>
      <c r="X148" s="52"/>
      <c r="Y148" s="52"/>
      <c r="Z148" s="52"/>
      <c r="AA148" s="52"/>
      <c r="AB148" s="52"/>
      <c r="AC148" s="52"/>
      <c r="AD148" s="52"/>
      <c r="AE148" s="52"/>
      <c r="AF148" s="52"/>
      <c r="AG148" s="52"/>
      <c r="AH148" s="52"/>
      <c r="AI148" s="52"/>
      <c r="AJ148" s="53"/>
      <c r="AK148" s="206"/>
      <c r="AL148" s="206"/>
      <c r="AM148" s="169" t="str">
        <f>IF([5]回答表!F18="水道事業",IF([5]回答表!AD52="●",[5]回答表!B427,""),"")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IF([5]回答表!F18="簡易水道事業",IF([5]回答表!X52="●",[5]回答表!B282,IF([5]回答表!AA52="●",[5]回答表!B352,"")),"")</f>
        <v/>
      </c>
      <c r="AN160" s="52"/>
      <c r="AO160" s="52"/>
      <c r="AP160" s="52"/>
      <c r="AQ160" s="52"/>
      <c r="AR160" s="52"/>
      <c r="AS160" s="52"/>
      <c r="AT160" s="52"/>
      <c r="AU160" s="52"/>
      <c r="AV160" s="52"/>
      <c r="AW160" s="52"/>
      <c r="AX160" s="52"/>
      <c r="AY160" s="52"/>
      <c r="AZ160" s="52"/>
      <c r="BA160" s="52"/>
      <c r="BB160" s="53"/>
      <c r="BC160" s="157"/>
      <c r="BD160" s="150"/>
      <c r="BE160" s="150"/>
      <c r="BF160" s="172" t="str">
        <f>IF([5]回答表!F18="簡易水道事業",IF([5]回答表!X52="●",[5]回答表!B330,IF([5]回答表!AA52="●",[5]回答表!B399,"")),"")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IF([5]回答表!F18="簡易水道事業",IF([5]回答表!X52="●","●",""),"")</f>
        <v/>
      </c>
      <c r="O162" s="167"/>
      <c r="P162" s="167"/>
      <c r="Q162" s="168"/>
      <c r="R162" s="156"/>
      <c r="S162" s="156"/>
      <c r="T162" s="156"/>
      <c r="U162" s="138" t="str">
        <f>IF([5]回答表!F18="簡易水道事業",IF([5]回答表!X52="●",[5]回答表!S301,IF([5]回答表!AA52="●",[5]回答表!S371,"")),"")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IF([5]回答表!F18="簡易水道事業",IF([5]回答表!X52="●",[5]回答表!E330,IF([5]回答表!AA52="●",[5]回答表!E399,"")),"")</f>
        <v/>
      </c>
      <c r="BG163" s="183"/>
      <c r="BH163" s="183"/>
      <c r="BI163" s="183"/>
      <c r="BJ163" s="182" t="str">
        <f>IF([5]回答表!F18="簡易水道事業",IF([5]回答表!X52="●",[5]回答表!E331,IF([5]回答表!AA52="●",[5]回答表!E400,"")),"")</f>
        <v/>
      </c>
      <c r="BK163" s="183"/>
      <c r="BL163" s="183"/>
      <c r="BM163" s="183"/>
      <c r="BN163" s="182" t="str">
        <f>IF([5]回答表!F18="簡易水道事業",IF([5]回答表!X52="●",[5]回答表!E332,IF([5]回答表!AA52="●",[5]回答表!E401,"")),"")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IF([5]回答表!F18="簡易水道事業",IF([5]回答表!X52="●",[5]回答表!S302,IF([5]回答表!AA52="●",[5]回答表!S372,"")),"")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IF([5]回答表!F18="簡易水道事業",IF([5]回答表!AA52="●","●",""),"")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IF([5]回答表!F18="簡易水道事業",IF([5]回答表!X52="●",[5]回答表!S303,IF([5]回答表!AA52="●",[5]回答表!S373,"")),"")</f>
        <v/>
      </c>
      <c r="V172" s="139"/>
      <c r="W172" s="139"/>
      <c r="X172" s="139"/>
      <c r="Y172" s="139"/>
      <c r="Z172" s="139"/>
      <c r="AA172" s="139"/>
      <c r="AB172" s="139"/>
      <c r="AC172" s="139"/>
      <c r="AD172" s="139"/>
      <c r="AE172" s="139"/>
      <c r="AF172" s="139"/>
      <c r="AG172" s="139"/>
      <c r="AH172" s="139"/>
      <c r="AI172" s="139"/>
      <c r="AJ172" s="140"/>
      <c r="AK172" s="124"/>
      <c r="AL172" s="124"/>
      <c r="AM172" s="249" t="str">
        <f>IF([5]回答表!F18="簡易水道事業",IF([5]回答表!X52="●",[5]回答表!Y305,IF([5]回答表!AA52="●",[5]回答表!Y375,"")),"")</f>
        <v/>
      </c>
      <c r="AN172" s="249"/>
      <c r="AO172" s="249"/>
      <c r="AP172" s="249"/>
      <c r="AQ172" s="249"/>
      <c r="AR172" s="249"/>
      <c r="AS172" s="249" t="str">
        <f>IF([5]回答表!F18="簡易水道事業",IF([5]回答表!X52="●",[5]回答表!Y306,IF([5]回答表!AA52="●",[5]回答表!Y376,"")),"")</f>
        <v/>
      </c>
      <c r="AT172" s="249"/>
      <c r="AU172" s="249"/>
      <c r="AV172" s="249"/>
      <c r="AW172" s="249"/>
      <c r="AX172" s="249"/>
      <c r="AY172" s="249" t="str">
        <f>IF([5]回答表!F18="簡易水道事業",IF([5]回答表!X52="●",[5]回答表!Y307,IF([5]回答表!AA52="●",[5]回答表!Y377,"")),"")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IF([5]回答表!F18="簡易水道事業",IF([5]回答表!X52="●",[5]回答表!E339,IF([5]回答表!AA52="●",[5]回答表!E408,"")),"")</f>
        <v/>
      </c>
      <c r="V177" s="62"/>
      <c r="W177" s="62"/>
      <c r="X177" s="62"/>
      <c r="Y177" s="62"/>
      <c r="Z177" s="62"/>
      <c r="AA177" s="62"/>
      <c r="AB177" s="62"/>
      <c r="AC177" s="62"/>
      <c r="AD177" s="62"/>
      <c r="AE177" s="65" t="s">
        <v>83</v>
      </c>
      <c r="AF177" s="65"/>
      <c r="AG177" s="65"/>
      <c r="AH177" s="65"/>
      <c r="AI177" s="65"/>
      <c r="AJ177" s="66"/>
      <c r="AK177" s="170"/>
      <c r="AL177" s="170"/>
      <c r="AM177" s="169" t="str">
        <f>IF([5]回答表!F18="簡易水道事業",IF([5]回答表!X52="●",[5]回答表!B341,IF([5]回答表!AA52="●",[5]回答表!B410,"")),"")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IF([5]回答表!F18="簡易水道事業",IF([5]回答表!AD52="●","●",""),"")</f>
        <v/>
      </c>
      <c r="O184" s="167"/>
      <c r="P184" s="167"/>
      <c r="Q184" s="168"/>
      <c r="R184" s="156"/>
      <c r="S184" s="156"/>
      <c r="T184" s="156"/>
      <c r="U184" s="169" t="str">
        <f>IF([5]回答表!F18="簡易水道事業",IF([5]回答表!AD52="●",[5]回答表!B421,""),"")</f>
        <v/>
      </c>
      <c r="V184" s="52"/>
      <c r="W184" s="52"/>
      <c r="X184" s="52"/>
      <c r="Y184" s="52"/>
      <c r="Z184" s="52"/>
      <c r="AA184" s="52"/>
      <c r="AB184" s="52"/>
      <c r="AC184" s="52"/>
      <c r="AD184" s="52"/>
      <c r="AE184" s="52"/>
      <c r="AF184" s="52"/>
      <c r="AG184" s="52"/>
      <c r="AH184" s="52"/>
      <c r="AI184" s="52"/>
      <c r="AJ184" s="53"/>
      <c r="AK184" s="206"/>
      <c r="AL184" s="206"/>
      <c r="AM184" s="169" t="str">
        <f>IF([5]回答表!F18="簡易水道事業",IF([5]回答表!AD52="●",[5]回答表!B427,""),"")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IF([5]回答表!F18="下水道事業",IF([5]回答表!X52="●","●",""),"")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IF([5]回答表!F18="下水道事業",IF([5]回答表!X52="●",[5]回答表!B282,IF([5]回答表!AA52="●",[5]回答表!B352,"")),"")</f>
        <v/>
      </c>
      <c r="AN196" s="52"/>
      <c r="AO196" s="52"/>
      <c r="AP196" s="52"/>
      <c r="AQ196" s="52"/>
      <c r="AR196" s="52"/>
      <c r="AS196" s="52"/>
      <c r="AT196" s="52"/>
      <c r="AU196" s="52"/>
      <c r="AV196" s="52"/>
      <c r="AW196" s="52"/>
      <c r="AX196" s="52"/>
      <c r="AY196" s="52"/>
      <c r="AZ196" s="52"/>
      <c r="BA196" s="52"/>
      <c r="BB196" s="52"/>
      <c r="BC196" s="53"/>
      <c r="BD196" s="150"/>
      <c r="BE196" s="150"/>
      <c r="BF196" s="172" t="str">
        <f>IF([5]回答表!F18="下水道事業",IF([5]回答表!X52="●",[5]回答表!B330,IF([5]回答表!AA52="●",[5]回答表!B399,"")),"")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IF([5]回答表!F18="下水道事業",IF([5]回答表!X52="●",[5]回答表!N311,IF([5]回答表!AA52="●",[5]回答表!N381,"")),"")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IF([5]回答表!F18="下水道事業",IF([5]回答表!X52="●",[5]回答表!E330,IF([5]回答表!AA52="●",[5]回答表!E399,"")),"")</f>
        <v/>
      </c>
      <c r="BG199" s="183"/>
      <c r="BH199" s="183"/>
      <c r="BI199" s="183"/>
      <c r="BJ199" s="182" t="str">
        <f>IF([5]回答表!F18="下水道事業",IF([5]回答表!X52="●",[5]回答表!E331,IF([5]回答表!AA52="●",[5]回答表!E400,"")),"")</f>
        <v/>
      </c>
      <c r="BK199" s="183"/>
      <c r="BL199" s="183"/>
      <c r="BM199" s="183"/>
      <c r="BN199" s="182" t="str">
        <f>IF([5]回答表!F18="下水道事業",IF([5]回答表!X52="●",[5]回答表!E332,IF([5]回答表!AA52="●",[5]回答表!E401,"")),"")</f>
        <v/>
      </c>
      <c r="BO199" s="183"/>
      <c r="BP199" s="183"/>
      <c r="BQ199" s="184"/>
      <c r="BR199" s="15"/>
      <c r="BX199" s="251" t="str">
        <f>IF([5]回答表!AQ21="下水道事業",IF([5]回答表!BI54="○",[5]回答表!AM285,IF([5]回答表!BL54="○",[5]回答表!AM355,"")),"")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IF([5]回答表!F18="下水道事業",IF([5]回答表!X52="●",[5]回答表!Y313,IF([5]回答表!AA52="●",[5]回答表!Y383,"")),"")</f>
        <v/>
      </c>
      <c r="V204" s="139"/>
      <c r="W204" s="139"/>
      <c r="X204" s="139"/>
      <c r="Y204" s="139"/>
      <c r="Z204" s="139"/>
      <c r="AA204" s="139"/>
      <c r="AB204" s="140"/>
      <c r="AC204" s="138" t="str">
        <f>IF([5]回答表!F18="下水道事業",IF([5]回答表!X52="●",[5]回答表!Y314,IF([5]回答表!AA52="●",[5]回答表!Y384,"")),"")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IF([5]回答表!F18="下水道事業",IF([5]回答表!X52="●",[5]回答表!Y316,IF([5]回答表!AA52="●",[5]回答表!Y386,"")),"")</f>
        <v/>
      </c>
      <c r="V210" s="139"/>
      <c r="W210" s="139"/>
      <c r="X210" s="139"/>
      <c r="Y210" s="139"/>
      <c r="Z210" s="139"/>
      <c r="AA210" s="139"/>
      <c r="AB210" s="140"/>
      <c r="AC210" s="138" t="str">
        <f>IF([5]回答表!F18="下水道事業",IF([5]回答表!X52="●",[5]回答表!Y317,IF([5]回答表!AA52="●",[5]回答表!Y387,"")),"")</f>
        <v/>
      </c>
      <c r="AD210" s="139"/>
      <c r="AE210" s="139"/>
      <c r="AF210" s="139"/>
      <c r="AG210" s="139"/>
      <c r="AH210" s="139"/>
      <c r="AI210" s="139"/>
      <c r="AJ210" s="140"/>
      <c r="AK210" s="138" t="str">
        <f>IF([5]回答表!F18="下水道事業",IF([5]回答表!X52="●",[5]回答表!Y318,IF([5]回答表!AA52="●",[5]回答表!Y388,"")),"")</f>
        <v/>
      </c>
      <c r="AL210" s="139"/>
      <c r="AM210" s="139"/>
      <c r="AN210" s="139"/>
      <c r="AO210" s="139"/>
      <c r="AP210" s="139"/>
      <c r="AQ210" s="139"/>
      <c r="AR210" s="140"/>
      <c r="AS210" s="138" t="str">
        <f>IF([5]回答表!F18="下水道事業",IF([5]回答表!X52="●",[5]回答表!Y319,IF([5]回答表!AA52="●",[5]回答表!Y389,"")),"")</f>
        <v/>
      </c>
      <c r="AT210" s="139"/>
      <c r="AU210" s="139"/>
      <c r="AV210" s="139"/>
      <c r="AW210" s="139"/>
      <c r="AX210" s="139"/>
      <c r="AY210" s="139"/>
      <c r="AZ210" s="140"/>
      <c r="BA210" s="138" t="str">
        <f>IF([5]回答表!F18="下水道事業",IF([5]回答表!X52="●",[5]回答表!Y320,IF([5]回答表!AA52="●",[5]回答表!Y390,"")),"")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IF([5]回答表!F18="下水道事業",IF([5]回答表!AA52="●","●",""),"")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IF([5]回答表!F18="下水道事業",IF([5]回答表!X52="●",[5]回答表!N322,IF([5]回答表!AA52="●",[5]回答表!N392,"")),"")</f>
        <v/>
      </c>
      <c r="V216" s="139"/>
      <c r="W216" s="139"/>
      <c r="X216" s="139"/>
      <c r="Y216" s="139"/>
      <c r="Z216" s="139"/>
      <c r="AA216" s="139"/>
      <c r="AB216" s="140"/>
      <c r="AC216" s="138" t="str">
        <f>IF([5]回答表!F18="下水道事業",IF([5]回答表!X52="●",[5]回答表!N323,IF([5]回答表!AA52="●",[5]回答表!N393,"")),"")</f>
        <v/>
      </c>
      <c r="AD216" s="139"/>
      <c r="AE216" s="139"/>
      <c r="AF216" s="139"/>
      <c r="AG216" s="139"/>
      <c r="AH216" s="139"/>
      <c r="AI216" s="139"/>
      <c r="AJ216" s="140"/>
      <c r="AK216" s="138" t="str">
        <f>IF([5]回答表!F18="下水道事業",IF([5]回答表!X52="●",[5]回答表!N324,IF([5]回答表!AA52="●",[5]回答表!N394,"")),"")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IF([5]回答表!F18="下水道事業",IF([5]回答表!X52="●",[5]回答表!E339,IF([5]回答表!AA52="●",[5]回答表!E408,"")),"")</f>
        <v/>
      </c>
      <c r="V221" s="62"/>
      <c r="W221" s="62"/>
      <c r="X221" s="62"/>
      <c r="Y221" s="62"/>
      <c r="Z221" s="62"/>
      <c r="AA221" s="62"/>
      <c r="AB221" s="62"/>
      <c r="AC221" s="62"/>
      <c r="AD221" s="62"/>
      <c r="AE221" s="65" t="s">
        <v>83</v>
      </c>
      <c r="AF221" s="65"/>
      <c r="AG221" s="65"/>
      <c r="AH221" s="65"/>
      <c r="AI221" s="65"/>
      <c r="AJ221" s="66"/>
      <c r="AK221" s="170"/>
      <c r="AL221" s="170"/>
      <c r="AM221" s="169" t="str">
        <f>IF([5]回答表!F18="下水道事業",IF([5]回答表!X52="●",[5]回答表!B341,IF([5]回答表!AA52="●",[5]回答表!B410,"")),"")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IF([5]回答表!F18="下水道事業",IF([5]回答表!AD52="●","●",""),"")</f>
        <v>●</v>
      </c>
      <c r="O228" s="167"/>
      <c r="P228" s="167"/>
      <c r="Q228" s="168"/>
      <c r="R228" s="156"/>
      <c r="S228" s="156"/>
      <c r="T228" s="156"/>
      <c r="U228" s="169" t="str">
        <f>IF([5]回答表!F18="下水道事業",IF([5]回答表!AD52="●",[5]回答表!B421,""),"")</f>
        <v>鳥取県における広域化・共同化計画策定に向け検討を行っている。</v>
      </c>
      <c r="V228" s="52"/>
      <c r="W228" s="52"/>
      <c r="X228" s="52"/>
      <c r="Y228" s="52"/>
      <c r="Z228" s="52"/>
      <c r="AA228" s="52"/>
      <c r="AB228" s="52"/>
      <c r="AC228" s="52"/>
      <c r="AD228" s="52"/>
      <c r="AE228" s="52"/>
      <c r="AF228" s="52"/>
      <c r="AG228" s="52"/>
      <c r="AH228" s="52"/>
      <c r="AI228" s="52"/>
      <c r="AJ228" s="53"/>
      <c r="AK228" s="206"/>
      <c r="AL228" s="206"/>
      <c r="AM228" s="169" t="str">
        <f>IF([5]回答表!F18="下水道事業",IF([5]回答表!AD52="●",[5]回答表!B427,""),"")</f>
        <v>施設の統廃合や業務等（ソフト系）共同化に向け検討を行っている。</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IF([5]回答表!BD18="●",IF([5]回答表!X52="●","●",""),"")</f>
        <v/>
      </c>
      <c r="O240" s="167"/>
      <c r="P240" s="167"/>
      <c r="Q240" s="168"/>
      <c r="R240" s="156"/>
      <c r="S240" s="156"/>
      <c r="T240" s="156"/>
      <c r="U240" s="169" t="str">
        <f>IF([5]回答表!BD18="●",IF([5]回答表!X52="●",[5]回答表!B282,IF([5]回答表!AA52="●",[5]回答表!B352,"")),"")</f>
        <v/>
      </c>
      <c r="V240" s="52"/>
      <c r="W240" s="52"/>
      <c r="X240" s="52"/>
      <c r="Y240" s="52"/>
      <c r="Z240" s="52"/>
      <c r="AA240" s="52"/>
      <c r="AB240" s="52"/>
      <c r="AC240" s="52"/>
      <c r="AD240" s="52"/>
      <c r="AE240" s="52"/>
      <c r="AF240" s="52"/>
      <c r="AG240" s="52"/>
      <c r="AH240" s="52"/>
      <c r="AI240" s="52"/>
      <c r="AJ240" s="53"/>
      <c r="AK240" s="170"/>
      <c r="AL240" s="170"/>
      <c r="AM240" s="172" t="str">
        <f>IF([5]回答表!BD18="●",IF([5]回答表!X52="●",[5]回答表!B330,IF([5]回答表!AA52="●",[5]回答表!B399,"")),"")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IF([5]回答表!BD18="●",IF([5]回答表!X52="●",[5]回答表!E330,IF([5]回答表!AA52="●",[5]回答表!E399,"")),"")</f>
        <v/>
      </c>
      <c r="AN243" s="183"/>
      <c r="AO243" s="183"/>
      <c r="AP243" s="183"/>
      <c r="AQ243" s="182" t="str">
        <f>IF([5]回答表!BD18="●",IF([5]回答表!X52="●",[5]回答表!E331,IF([5]回答表!AA52="●",[5]回答表!E400,"")),"")</f>
        <v/>
      </c>
      <c r="AR243" s="183"/>
      <c r="AS243" s="183"/>
      <c r="AT243" s="183"/>
      <c r="AU243" s="182" t="str">
        <f>IF([5]回答表!BD18="●",IF([5]回答表!X52="●",[5]回答表!E332,IF([5]回答表!AA52="●",[5]回答表!E401,"")),"")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IF([5]回答表!BD18="●",IF([5]回答表!AA52="●","●",""),"")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IF([5]回答表!BD18="●",IF([5]回答表!X52="●",[5]回答表!E339,IF([5]回答表!AA52="●",[5]回答表!E408,"")),"")</f>
        <v/>
      </c>
      <c r="V252" s="62"/>
      <c r="W252" s="62"/>
      <c r="X252" s="62"/>
      <c r="Y252" s="62"/>
      <c r="Z252" s="62"/>
      <c r="AA252" s="62"/>
      <c r="AB252" s="62"/>
      <c r="AC252" s="62"/>
      <c r="AD252" s="62"/>
      <c r="AE252" s="65" t="s">
        <v>83</v>
      </c>
      <c r="AF252" s="65"/>
      <c r="AG252" s="65"/>
      <c r="AH252" s="65"/>
      <c r="AI252" s="65"/>
      <c r="AJ252" s="66"/>
      <c r="AK252" s="170"/>
      <c r="AL252" s="170"/>
      <c r="AM252" s="169" t="str">
        <f>IF([5]回答表!BD18="●",IF([5]回答表!X52="●",[5]回答表!B341,IF([5]回答表!AA52="●",[5]回答表!B410,"")),"")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IF([5]回答表!BD18="●",IF([5]回答表!AD52="●","●",""),"")</f>
        <v/>
      </c>
      <c r="O259" s="167"/>
      <c r="P259" s="167"/>
      <c r="Q259" s="168"/>
      <c r="R259" s="156"/>
      <c r="S259" s="156"/>
      <c r="T259" s="156"/>
      <c r="U259" s="169" t="str">
        <f>IF([5]回答表!BD18="●",IF([5]回答表!AD52="●",[5]回答表!B421,""),"")</f>
        <v/>
      </c>
      <c r="V259" s="52"/>
      <c r="W259" s="52"/>
      <c r="X259" s="52"/>
      <c r="Y259" s="52"/>
      <c r="Z259" s="52"/>
      <c r="AA259" s="52"/>
      <c r="AB259" s="52"/>
      <c r="AC259" s="52"/>
      <c r="AD259" s="52"/>
      <c r="AE259" s="52"/>
      <c r="AF259" s="52"/>
      <c r="AG259" s="52"/>
      <c r="AH259" s="52"/>
      <c r="AI259" s="52"/>
      <c r="AJ259" s="53"/>
      <c r="AK259" s="266"/>
      <c r="AL259" s="266"/>
      <c r="AM259" s="169" t="str">
        <f>IF([5]回答表!BD18="●",IF([5]回答表!AD52="●",[5]回答表!B427,""),"")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IF([5]回答表!X53="●","●","")</f>
        <v/>
      </c>
      <c r="O271" s="167"/>
      <c r="P271" s="167"/>
      <c r="Q271" s="168"/>
      <c r="R271" s="156"/>
      <c r="S271" s="156"/>
      <c r="T271" s="156"/>
      <c r="U271" s="169" t="str">
        <f>IF([5]回答表!X53="●",[5]回答表!B438,IF([5]回答表!AA53="●",[5]回答表!B466,""))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IF([5]回答表!X53="●",[5]回答表!U444,IF([5]回答表!AA53="●",[5]回答表!U472,""))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IF([5]回答表!X53="●",[5]回答表!G444,IF([5]回答表!AA53="●",[5]回答表!G472,""))</f>
        <v/>
      </c>
      <c r="AN274" s="139"/>
      <c r="AO274" s="139"/>
      <c r="AP274" s="139"/>
      <c r="AQ274" s="139"/>
      <c r="AR274" s="139"/>
      <c r="AS274" s="139"/>
      <c r="AT274" s="140"/>
      <c r="AU274" s="138" t="str">
        <f>IF([5]回答表!X53="●",[5]回答表!G445,IF([5]回答表!AA53="●",[5]回答表!G473,""))</f>
        <v/>
      </c>
      <c r="AV274" s="139"/>
      <c r="AW274" s="139"/>
      <c r="AX274" s="139"/>
      <c r="AY274" s="139"/>
      <c r="AZ274" s="139"/>
      <c r="BA274" s="139"/>
      <c r="BB274" s="140"/>
      <c r="BC274" s="157"/>
      <c r="BD274" s="150"/>
      <c r="BE274" s="150"/>
      <c r="BF274" s="182" t="str">
        <f>IF([5]回答表!X53="●",[5]回答表!X444,IF([5]回答表!AA53="●",[5]回答表!X472,""))</f>
        <v/>
      </c>
      <c r="BG274" s="183"/>
      <c r="BH274" s="183"/>
      <c r="BI274" s="183"/>
      <c r="BJ274" s="182" t="str">
        <f>IF([5]回答表!X53="●",[5]回答表!X445,IF([5]回答表!AA53="●",[5]回答表!X473,""))</f>
        <v/>
      </c>
      <c r="BK274" s="183"/>
      <c r="BL274" s="183"/>
      <c r="BM274" s="184"/>
      <c r="BN274" s="182" t="str">
        <f>IF([5]回答表!X53="●",[5]回答表!X446,IF([5]回答表!AA53="●",[5]回答表!X474,""))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IF([5]回答表!AA53="●","●","")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IF([5]回答表!X53="●",[5]回答表!E453,IF([5]回答表!AA53="●",[5]回答表!E477,""))</f>
        <v/>
      </c>
      <c r="V283" s="62"/>
      <c r="W283" s="62"/>
      <c r="X283" s="62"/>
      <c r="Y283" s="62"/>
      <c r="Z283" s="62"/>
      <c r="AA283" s="62"/>
      <c r="AB283" s="62"/>
      <c r="AC283" s="62"/>
      <c r="AD283" s="62"/>
      <c r="AE283" s="65" t="s">
        <v>83</v>
      </c>
      <c r="AF283" s="65"/>
      <c r="AG283" s="65"/>
      <c r="AH283" s="65"/>
      <c r="AI283" s="65"/>
      <c r="AJ283" s="66"/>
      <c r="AK283" s="170"/>
      <c r="AL283" s="170"/>
      <c r="AM283" s="169" t="str">
        <f>IF([5]回答表!X53="●",[5]回答表!B455,IF([5]回答表!AA53="●",[5]回答表!B479,""))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IF([5]回答表!AD53="●","●","")</f>
        <v/>
      </c>
      <c r="O290" s="167"/>
      <c r="P290" s="167"/>
      <c r="Q290" s="168"/>
      <c r="R290" s="156"/>
      <c r="S290" s="156"/>
      <c r="T290" s="156"/>
      <c r="U290" s="169" t="str">
        <f>IF([5]回答表!AD53="●",[5]回答表!B490,"")</f>
        <v/>
      </c>
      <c r="V290" s="52"/>
      <c r="W290" s="52"/>
      <c r="X290" s="52"/>
      <c r="Y290" s="52"/>
      <c r="Z290" s="52"/>
      <c r="AA290" s="52"/>
      <c r="AB290" s="52"/>
      <c r="AC290" s="52"/>
      <c r="AD290" s="52"/>
      <c r="AE290" s="52"/>
      <c r="AF290" s="52"/>
      <c r="AG290" s="52"/>
      <c r="AH290" s="52"/>
      <c r="AI290" s="52"/>
      <c r="AJ290" s="53"/>
      <c r="AK290" s="266"/>
      <c r="AL290" s="266"/>
      <c r="AM290" s="169" t="str">
        <f>IF([5]回答表!AD53="●",[5]回答表!B496,"")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IF([5]回答表!X54="●","●","")</f>
        <v/>
      </c>
      <c r="O302" s="167"/>
      <c r="P302" s="167"/>
      <c r="Q302" s="168"/>
      <c r="R302" s="156"/>
      <c r="S302" s="156"/>
      <c r="T302" s="156"/>
      <c r="U302" s="169" t="str">
        <f>IF([5]回答表!X54="●",[5]回答表!B507,IF([5]回答表!AA54="●",[5]回答表!B537,""))</f>
        <v/>
      </c>
      <c r="V302" s="52"/>
      <c r="W302" s="52"/>
      <c r="X302" s="52"/>
      <c r="Y302" s="52"/>
      <c r="Z302" s="52"/>
      <c r="AA302" s="52"/>
      <c r="AB302" s="52"/>
      <c r="AC302" s="52"/>
      <c r="AD302" s="52"/>
      <c r="AE302" s="52"/>
      <c r="AF302" s="52"/>
      <c r="AG302" s="52"/>
      <c r="AH302" s="52"/>
      <c r="AI302" s="52"/>
      <c r="AJ302" s="53"/>
      <c r="AK302" s="170"/>
      <c r="AL302" s="170"/>
      <c r="AM302" s="170"/>
      <c r="AN302" s="169" t="str">
        <f>IF([5]回答表!X54="●",[5]回答表!B513,"")</f>
        <v/>
      </c>
      <c r="AO302" s="272"/>
      <c r="AP302" s="272"/>
      <c r="AQ302" s="272"/>
      <c r="AR302" s="272"/>
      <c r="AS302" s="272"/>
      <c r="AT302" s="272"/>
      <c r="AU302" s="272"/>
      <c r="AV302" s="272"/>
      <c r="AW302" s="272"/>
      <c r="AX302" s="272"/>
      <c r="AY302" s="272"/>
      <c r="AZ302" s="272"/>
      <c r="BA302" s="272"/>
      <c r="BB302" s="273"/>
      <c r="BC302" s="157"/>
      <c r="BD302" s="150"/>
      <c r="BE302" s="150"/>
      <c r="BF302" s="172" t="str">
        <f>IF([5]回答表!X54="●",[5]回答表!B519,IF([5]回答表!AA54="●",[5]回答表!B543,""))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IF([5]回答表!X54="●",[5]回答表!E519,IF([5]回答表!AA54="●",[5]回答表!E543,""))</f>
        <v/>
      </c>
      <c r="BG305" s="183"/>
      <c r="BH305" s="183"/>
      <c r="BI305" s="183"/>
      <c r="BJ305" s="182" t="str">
        <f>IF([5]回答表!X54="●",[5]回答表!E520,IF([5]回答表!AA54="●",[5]回答表!E544,""))</f>
        <v/>
      </c>
      <c r="BK305" s="183"/>
      <c r="BL305" s="183"/>
      <c r="BM305" s="184"/>
      <c r="BN305" s="182" t="str">
        <f>IF([5]回答表!X54="●",[5]回答表!E521,IF([5]回答表!AA54="●",[5]回答表!E545,""))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IF([5]回答表!AA54="●","●","")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IF([5]回答表!X54="●",[5]回答表!E524,IF([5]回答表!AA54="●",[5]回答表!E548,""))</f>
        <v/>
      </c>
      <c r="V314" s="62"/>
      <c r="W314" s="62"/>
      <c r="X314" s="62"/>
      <c r="Y314" s="62"/>
      <c r="Z314" s="62"/>
      <c r="AA314" s="62"/>
      <c r="AB314" s="62"/>
      <c r="AC314" s="62"/>
      <c r="AD314" s="62"/>
      <c r="AE314" s="65" t="s">
        <v>83</v>
      </c>
      <c r="AF314" s="65"/>
      <c r="AG314" s="65"/>
      <c r="AH314" s="65"/>
      <c r="AI314" s="65"/>
      <c r="AJ314" s="66"/>
      <c r="AK314" s="170"/>
      <c r="AL314" s="170"/>
      <c r="AM314" s="169" t="str">
        <f>IF([5]回答表!X54="●",[5]回答表!B526,IF([5]回答表!AA54="●",[5]回答表!B550,""))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IF([5]回答表!AD54="●","●","")</f>
        <v/>
      </c>
      <c r="O321" s="167"/>
      <c r="P321" s="167"/>
      <c r="Q321" s="168"/>
      <c r="R321" s="156"/>
      <c r="S321" s="156"/>
      <c r="T321" s="156"/>
      <c r="U321" s="169" t="str">
        <f>IF([5]回答表!AD54="●",[5]回答表!B561,"")</f>
        <v/>
      </c>
      <c r="V321" s="52"/>
      <c r="W321" s="52"/>
      <c r="X321" s="52"/>
      <c r="Y321" s="52"/>
      <c r="Z321" s="52"/>
      <c r="AA321" s="52"/>
      <c r="AB321" s="52"/>
      <c r="AC321" s="52"/>
      <c r="AD321" s="52"/>
      <c r="AE321" s="52"/>
      <c r="AF321" s="52"/>
      <c r="AG321" s="52"/>
      <c r="AH321" s="52"/>
      <c r="AI321" s="52"/>
      <c r="AJ321" s="53"/>
      <c r="AK321" s="266"/>
      <c r="AL321" s="266"/>
      <c r="AM321" s="169" t="str">
        <f>IF([5]回答表!AD54="●",[5]回答表!B567,"")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IF([5]回答表!X55="●","●","")</f>
        <v/>
      </c>
      <c r="O333" s="167"/>
      <c r="P333" s="167"/>
      <c r="Q333" s="168"/>
      <c r="R333" s="156"/>
      <c r="S333" s="156"/>
      <c r="T333" s="156"/>
      <c r="U333" s="169" t="str">
        <f>IF([5]回答表!X55="●",[5]回答表!B578,IF([5]回答表!AA55="●",[5]回答表!B605,""))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IF([5]回答表!X55="●",[5]回答表!BC585,IF([5]回答表!AA55="●",[5]回答表!BC612,""))</f>
        <v/>
      </c>
      <c r="AR333" s="281"/>
      <c r="AS333" s="281"/>
      <c r="AT333" s="281"/>
      <c r="AU333" s="282" t="s">
        <v>67</v>
      </c>
      <c r="AV333" s="283"/>
      <c r="AW333" s="283"/>
      <c r="AX333" s="284"/>
      <c r="AY333" s="281" t="str">
        <f>IF([5]回答表!X55="●",[5]回答表!BC591,IF([5]回答表!AA55="●",[5]回答表!BC617,""))</f>
        <v/>
      </c>
      <c r="AZ333" s="281"/>
      <c r="BA333" s="281"/>
      <c r="BB333" s="281"/>
      <c r="BC333" s="157"/>
      <c r="BD333" s="150"/>
      <c r="BE333" s="150"/>
      <c r="BF333" s="172" t="str">
        <f>IF([5]回答表!X55="●",[5]回答表!S584,IF([5]回答表!AA55="●",[5]回答表!S611,""))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IF([5]回答表!X55="●",[5]回答表!BC586,IF([5]回答表!AA55="●",[5]回答表!BC613,""))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IF([5]回答表!X55="●",[5]回答表!V584,IF([5]回答表!AA55="●",[5]回答表!V611,""))</f>
        <v/>
      </c>
      <c r="BG336" s="183"/>
      <c r="BH336" s="183"/>
      <c r="BI336" s="183"/>
      <c r="BJ336" s="182" t="str">
        <f>IF([5]回答表!X55="●",[5]回答表!V585,IF([5]回答表!AA55="●",[5]回答表!V612,""))</f>
        <v/>
      </c>
      <c r="BK336" s="183"/>
      <c r="BL336" s="183"/>
      <c r="BM336" s="184"/>
      <c r="BN336" s="182" t="str">
        <f>IF([5]回答表!X55="●",[5]回答表!V586,IF([5]回答表!AA55="●",[5]回答表!V613,""))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IF([5]回答表!X55="●",[5]回答表!BC587,IF([5]回答表!AA55="●",[5]回答表!BC614,""))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IF([5]回答表!X55="●",[5]回答表!BC592,IF([5]回答表!AA55="●",[5]回答表!BC618,""))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IF([5]回答表!AA55="●","●","")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IF([5]回答表!X55="●",[5]回答表!BC589,IF([5]回答表!AA55="●",[5]回答表!BC615,""))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IF([5]回答表!X55="●",[5]回答表!BC590,IF([5]回答表!AA55="●",[5]回答表!BC616,""))</f>
        <v/>
      </c>
      <c r="AR341" s="281"/>
      <c r="AS341" s="281"/>
      <c r="AT341" s="281"/>
      <c r="AU341" s="240" t="s">
        <v>73</v>
      </c>
      <c r="AV341" s="241"/>
      <c r="AW341" s="241"/>
      <c r="AX341" s="242"/>
      <c r="AY341" s="291" t="str">
        <f>IF([5]回答表!X55="●",[5]回答表!BC593,IF([5]回答表!AA55="●",[5]回答表!BC619,""))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IF([5]回答表!X55="●",[5]回答表!E592,IF([5]回答表!AA55="●",[5]回答表!E619,""))</f>
        <v/>
      </c>
      <c r="V345" s="62"/>
      <c r="W345" s="62"/>
      <c r="X345" s="62"/>
      <c r="Y345" s="62"/>
      <c r="Z345" s="62"/>
      <c r="AA345" s="62"/>
      <c r="AB345" s="62"/>
      <c r="AC345" s="62"/>
      <c r="AD345" s="62"/>
      <c r="AE345" s="65" t="s">
        <v>83</v>
      </c>
      <c r="AF345" s="65"/>
      <c r="AG345" s="65"/>
      <c r="AH345" s="65"/>
      <c r="AI345" s="65"/>
      <c r="AJ345" s="66"/>
      <c r="AK345" s="170"/>
      <c r="AL345" s="170"/>
      <c r="AM345" s="169" t="str">
        <f>IF([5]回答表!X55="●",[5]回答表!B594,IF([5]回答表!AA55="●",[5]回答表!B621,""))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IF([5]回答表!AD55="●","●","")</f>
        <v/>
      </c>
      <c r="O352" s="167"/>
      <c r="P352" s="167"/>
      <c r="Q352" s="168"/>
      <c r="R352" s="156"/>
      <c r="S352" s="156"/>
      <c r="T352" s="156"/>
      <c r="U352" s="169" t="str">
        <f>IF([5]回答表!AD55="●",[5]回答表!B632,"")</f>
        <v/>
      </c>
      <c r="V352" s="52"/>
      <c r="W352" s="52"/>
      <c r="X352" s="52"/>
      <c r="Y352" s="52"/>
      <c r="Z352" s="52"/>
      <c r="AA352" s="52"/>
      <c r="AB352" s="52"/>
      <c r="AC352" s="52"/>
      <c r="AD352" s="52"/>
      <c r="AE352" s="52"/>
      <c r="AF352" s="52"/>
      <c r="AG352" s="52"/>
      <c r="AH352" s="52"/>
      <c r="AI352" s="52"/>
      <c r="AJ352" s="53"/>
      <c r="AK352" s="206"/>
      <c r="AL352" s="206"/>
      <c r="AM352" s="169" t="str">
        <f>IF([5]回答表!AD55="●",[5]回答表!B638,"")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IF([5]回答表!R56="●",[5]回答表!B651,"")</f>
        <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5EAE-52F8-49D3-A72D-9D3AF724C983}">
  <sheetPr>
    <pageSetUpPr fitToPage="1"/>
  </sheetPr>
  <dimension ref="A1:CN384"/>
  <sheetViews>
    <sheetView showZeros="0" view="pageBreakPreview" zoomScale="50" zoomScaleNormal="55" zoomScaleSheetLayoutView="50" workbookViewId="0">
      <selection activeCell="CX34" sqref="CX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IF(COUNTIF([6]回答表!K16,"*")&gt;0,[6]回答表!K16,"")</f>
        <v>南部町</v>
      </c>
      <c r="D11" s="30"/>
      <c r="E11" s="30"/>
      <c r="F11" s="30"/>
      <c r="G11" s="30"/>
      <c r="H11" s="30"/>
      <c r="I11" s="30"/>
      <c r="J11" s="30"/>
      <c r="K11" s="30"/>
      <c r="L11" s="30"/>
      <c r="M11" s="30"/>
      <c r="N11" s="30"/>
      <c r="O11" s="30"/>
      <c r="P11" s="30"/>
      <c r="Q11" s="30"/>
      <c r="R11" s="30"/>
      <c r="S11" s="30"/>
      <c r="T11" s="30"/>
      <c r="U11" s="91" t="str">
        <f>IF(COUNTIF([6]回答表!F18,"*")&gt;0,[6]回答表!F18,"")</f>
        <v>下水道事業</v>
      </c>
      <c r="V11" s="31"/>
      <c r="W11" s="31"/>
      <c r="X11" s="31"/>
      <c r="Y11" s="31"/>
      <c r="Z11" s="31"/>
      <c r="AA11" s="31"/>
      <c r="AB11" s="31"/>
      <c r="AC11" s="31"/>
      <c r="AD11" s="31"/>
      <c r="AE11" s="31"/>
      <c r="AF11" s="32"/>
      <c r="AG11" s="32"/>
      <c r="AH11" s="32"/>
      <c r="AI11" s="32"/>
      <c r="AJ11" s="32"/>
      <c r="AK11" s="32"/>
      <c r="AL11" s="32"/>
      <c r="AM11" s="32"/>
      <c r="AN11" s="33"/>
      <c r="AO11" s="41" t="str">
        <f>IF(COUNTIF([6]回答表!W18,"*")&gt;0,[6]回答表!W18,"")</f>
        <v>特定環境保全公共下水道</v>
      </c>
      <c r="AP11" s="32"/>
      <c r="AQ11" s="32"/>
      <c r="AR11" s="32"/>
      <c r="AS11" s="32"/>
      <c r="AT11" s="32"/>
      <c r="AU11" s="32"/>
      <c r="AV11" s="32"/>
      <c r="AW11" s="32"/>
      <c r="AX11" s="32"/>
      <c r="AY11" s="32"/>
      <c r="AZ11" s="32"/>
      <c r="BA11" s="32"/>
      <c r="BB11" s="32"/>
      <c r="BC11" s="32"/>
      <c r="BD11" s="32"/>
      <c r="BE11" s="32"/>
      <c r="BF11" s="33"/>
      <c r="BG11" s="90" t="str">
        <f>IF(COUNTIF([6]回答表!F20,"*")&gt;0,[6]回答表!F20,"")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IF([6]回答表!R49="●","●","")</f>
        <v/>
      </c>
      <c r="E24" s="136"/>
      <c r="F24" s="136"/>
      <c r="G24" s="136"/>
      <c r="H24" s="136"/>
      <c r="I24" s="136"/>
      <c r="J24" s="137"/>
      <c r="K24" s="135" t="str">
        <f>IF([6]回答表!R50="●","●","")</f>
        <v/>
      </c>
      <c r="L24" s="136"/>
      <c r="M24" s="136"/>
      <c r="N24" s="136"/>
      <c r="O24" s="136"/>
      <c r="P24" s="136"/>
      <c r="Q24" s="137"/>
      <c r="R24" s="135" t="str">
        <f>IF([6]回答表!R51="●","●","")</f>
        <v/>
      </c>
      <c r="S24" s="136"/>
      <c r="T24" s="136"/>
      <c r="U24" s="136"/>
      <c r="V24" s="136"/>
      <c r="W24" s="136"/>
      <c r="X24" s="137"/>
      <c r="Y24" s="135" t="str">
        <f>IF([6]回答表!R52="●","●","")</f>
        <v>●</v>
      </c>
      <c r="Z24" s="136"/>
      <c r="AA24" s="136"/>
      <c r="AB24" s="136"/>
      <c r="AC24" s="136"/>
      <c r="AD24" s="136"/>
      <c r="AE24" s="137"/>
      <c r="AF24" s="138" t="str">
        <f>IF([6]回答表!R53="●","●","")</f>
        <v/>
      </c>
      <c r="AG24" s="139"/>
      <c r="AH24" s="139"/>
      <c r="AI24" s="139"/>
      <c r="AJ24" s="139"/>
      <c r="AK24" s="139"/>
      <c r="AL24" s="140"/>
      <c r="AM24" s="138" t="str">
        <f>IF([6]回答表!R54="●","●","")</f>
        <v/>
      </c>
      <c r="AN24" s="139"/>
      <c r="AO24" s="139"/>
      <c r="AP24" s="139"/>
      <c r="AQ24" s="139"/>
      <c r="AR24" s="139"/>
      <c r="AS24" s="140"/>
      <c r="AT24" s="138" t="str">
        <f>IF([6]回答表!R55="●","●","")</f>
        <v/>
      </c>
      <c r="AU24" s="139"/>
      <c r="AV24" s="139"/>
      <c r="AW24" s="139"/>
      <c r="AX24" s="139"/>
      <c r="AY24" s="139"/>
      <c r="AZ24" s="140"/>
      <c r="BA24" s="124"/>
      <c r="BB24" s="138" t="str">
        <f>IF([6]回答表!R56="●","●","")</f>
        <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IF([6]回答表!X49="●","●","")</f>
        <v/>
      </c>
      <c r="O36" s="167"/>
      <c r="P36" s="167"/>
      <c r="Q36" s="168"/>
      <c r="R36" s="156"/>
      <c r="S36" s="156"/>
      <c r="T36" s="156"/>
      <c r="U36" s="169" t="str">
        <f>IF([6]回答表!X49="●",[6]回答表!B67,IF([6]回答表!AA49="●",[6]回答表!B98,""))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IF([6]回答表!X49="●",[6]回答表!S73,IF([6]回答表!AA49="●",[6]回答表!S104,""))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IF([6]回答表!X49="●",[6]回答表!G73,IF([6]回答表!AA49="●",[6]回答表!G104,""))</f>
        <v/>
      </c>
      <c r="AN38" s="139"/>
      <c r="AO38" s="139"/>
      <c r="AP38" s="139"/>
      <c r="AQ38" s="139"/>
      <c r="AR38" s="139"/>
      <c r="AS38" s="139"/>
      <c r="AT38" s="140"/>
      <c r="AU38" s="138" t="str">
        <f>IF([6]回答表!X49="●",[6]回答表!G74,IF([6]回答表!AA49="●",[6]回答表!G105,""))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IF([6]回答表!X49="●",[6]回答表!V73,IF([6]回答表!AA49="●",[6]回答表!V104,""))</f>
        <v/>
      </c>
      <c r="BG39" s="35"/>
      <c r="BH39" s="35"/>
      <c r="BI39" s="36"/>
      <c r="BJ39" s="182" t="str">
        <f>IF([6]回答表!X49="●",[6]回答表!V74,IF([6]回答表!AA49="●",[6]回答表!V105,""))</f>
        <v/>
      </c>
      <c r="BK39" s="35"/>
      <c r="BL39" s="35"/>
      <c r="BM39" s="36"/>
      <c r="BN39" s="182" t="str">
        <f>IF([6]回答表!X49="●",[6]回答表!V75,IF([6]回答表!AA49="●",[6]回答表!V106,""))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IF([6]回答表!X49="●",[6]回答表!O79,IF([6]回答表!AA49="●",[6]回答表!O110,""))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IF([6]回答表!X49="●",[6]回答表!O80,IF([6]回答表!AA49="●",[6]回答表!O111,""))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IF([6]回答表!AA49="●","●","")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IF([6]回答表!X49="●",[6]回答表!O81,IF([6]回答表!AA49="●",[6]回答表!O112,""))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IF([6]回答表!X49="●",[6]回答表!O82,IF([6]回答表!AA49="●",[6]回答表!O113,""))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IF([6]回答表!X49="●",[6]回答表!AG79,IF([6]回答表!AA49="●",[6]回答表!AG110,""))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IF([6]回答表!X49="●",[6]回答表!AG80,IF([6]回答表!AA49="●",[6]回答表!AG111,""))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IF([6]回答表!X49="●",[6]回答表!E85,IF([6]回答表!AA49="●",[6]回答表!E116,""))</f>
        <v/>
      </c>
      <c r="V50" s="62"/>
      <c r="W50" s="62"/>
      <c r="X50" s="62"/>
      <c r="Y50" s="62"/>
      <c r="Z50" s="62"/>
      <c r="AA50" s="62"/>
      <c r="AB50" s="62"/>
      <c r="AC50" s="62"/>
      <c r="AD50" s="62"/>
      <c r="AE50" s="65" t="s">
        <v>83</v>
      </c>
      <c r="AF50" s="65"/>
      <c r="AG50" s="65"/>
      <c r="AH50" s="65"/>
      <c r="AI50" s="65"/>
      <c r="AJ50" s="66"/>
      <c r="AK50" s="170"/>
      <c r="AL50" s="170"/>
      <c r="AM50" s="169" t="str">
        <f>IF([6]回答表!X49="●",[6]回答表!B87,IF([6]回答表!AA49="●",[6]回答表!B118,""))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IF([6]回答表!AD49="●","●","")</f>
        <v/>
      </c>
      <c r="O57" s="167"/>
      <c r="P57" s="167"/>
      <c r="Q57" s="168"/>
      <c r="R57" s="156"/>
      <c r="S57" s="156"/>
      <c r="T57" s="156"/>
      <c r="U57" s="169" t="str">
        <f>IF([6]回答表!AD49="●",[6]回答表!B129,"")</f>
        <v/>
      </c>
      <c r="V57" s="52"/>
      <c r="W57" s="52"/>
      <c r="X57" s="52"/>
      <c r="Y57" s="52"/>
      <c r="Z57" s="52"/>
      <c r="AA57" s="52"/>
      <c r="AB57" s="52"/>
      <c r="AC57" s="52"/>
      <c r="AD57" s="52"/>
      <c r="AE57" s="52"/>
      <c r="AF57" s="52"/>
      <c r="AG57" s="52"/>
      <c r="AH57" s="52"/>
      <c r="AI57" s="52"/>
      <c r="AJ57" s="53"/>
      <c r="AK57" s="206"/>
      <c r="AL57" s="206"/>
      <c r="AM57" s="169" t="str">
        <f>IF([6]回答表!AD49="●",[6]回答表!B134,"")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IF([6]回答表!X50="●","●","")</f>
        <v/>
      </c>
      <c r="O68" s="167"/>
      <c r="P68" s="167"/>
      <c r="Q68" s="168"/>
      <c r="R68" s="156"/>
      <c r="S68" s="156"/>
      <c r="T68" s="156"/>
      <c r="U68" s="169" t="str">
        <f>IF([6]回答表!X50="●",[6]回答表!B144,IF([6]回答表!AA50="●",[6]回答表!B168,""))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IF([6]回答表!X50="●",[6]回答表!S150,IF([6]回答表!AA50="●",[6]回答表!S174,""))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IF([6]回答表!X50="●",[6]回答表!J150,IF([6]回答表!AA50="●",[6]回答表!J174,""))</f>
        <v/>
      </c>
      <c r="AN71" s="139"/>
      <c r="AO71" s="139"/>
      <c r="AP71" s="139"/>
      <c r="AQ71" s="139"/>
      <c r="AR71" s="139"/>
      <c r="AS71" s="139"/>
      <c r="AT71" s="140"/>
      <c r="AU71" s="138" t="str">
        <f>IF([6]回答表!X50="●",[6]回答表!J151,IF([6]回答表!AA50="●",[6]回答表!J175,""))</f>
        <v/>
      </c>
      <c r="AV71" s="139"/>
      <c r="AW71" s="139"/>
      <c r="AX71" s="139"/>
      <c r="AY71" s="139"/>
      <c r="AZ71" s="139"/>
      <c r="BA71" s="139"/>
      <c r="BB71" s="140"/>
      <c r="BC71" s="157"/>
      <c r="BD71" s="150"/>
      <c r="BE71" s="150"/>
      <c r="BF71" s="182" t="str">
        <f>IF([6]回答表!X50="●",[6]回答表!V150,IF([6]回答表!AA50="●",[6]回答表!V174,""))</f>
        <v/>
      </c>
      <c r="BG71" s="183"/>
      <c r="BH71" s="183"/>
      <c r="BI71" s="183"/>
      <c r="BJ71" s="182" t="str">
        <f>IF([6]回答表!X50="●",[6]回答表!V151,IF([6]回答表!AA50="●",[6]回答表!V175,""))</f>
        <v/>
      </c>
      <c r="BK71" s="183"/>
      <c r="BL71" s="183"/>
      <c r="BM71" s="183"/>
      <c r="BN71" s="182" t="str">
        <f>IF([6]回答表!X50="●",[6]回答表!V152,IF([6]回答表!AA50="●",[6]回答表!V176,""))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IF([6]回答表!AA50="●","●","")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IF([6]回答表!X50="●",[6]回答表!E155,IF([6]回答表!AA50="●",[6]回答表!E179,""))</f>
        <v/>
      </c>
      <c r="V80" s="62"/>
      <c r="W80" s="62"/>
      <c r="X80" s="62"/>
      <c r="Y80" s="62"/>
      <c r="Z80" s="62"/>
      <c r="AA80" s="62"/>
      <c r="AB80" s="62"/>
      <c r="AC80" s="62"/>
      <c r="AD80" s="62"/>
      <c r="AE80" s="65" t="s">
        <v>83</v>
      </c>
      <c r="AF80" s="65"/>
      <c r="AG80" s="65"/>
      <c r="AH80" s="65"/>
      <c r="AI80" s="65"/>
      <c r="AJ80" s="66"/>
      <c r="AK80" s="170"/>
      <c r="AL80" s="170"/>
      <c r="AM80" s="169" t="str">
        <f>IF([6]回答表!X50="●",[6]回答表!B157,IF([6]回答表!AA50="●",[6]回答表!B181,""))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IF([6]回答表!AD50="●","●","")</f>
        <v/>
      </c>
      <c r="O87" s="167"/>
      <c r="P87" s="167"/>
      <c r="Q87" s="168"/>
      <c r="R87" s="156"/>
      <c r="S87" s="156"/>
      <c r="T87" s="156"/>
      <c r="U87" s="169" t="str">
        <f>IF([6]回答表!AD50="●",[6]回答表!B192,"")</f>
        <v/>
      </c>
      <c r="V87" s="52"/>
      <c r="W87" s="52"/>
      <c r="X87" s="52"/>
      <c r="Y87" s="52"/>
      <c r="Z87" s="52"/>
      <c r="AA87" s="52"/>
      <c r="AB87" s="52"/>
      <c r="AC87" s="52"/>
      <c r="AD87" s="52"/>
      <c r="AE87" s="52"/>
      <c r="AF87" s="52"/>
      <c r="AG87" s="52"/>
      <c r="AH87" s="52"/>
      <c r="AI87" s="52"/>
      <c r="AJ87" s="53"/>
      <c r="AK87" s="206"/>
      <c r="AL87" s="206"/>
      <c r="AM87" s="169" t="str">
        <f>IF([6]回答表!AD50="●",[6]回答表!B198,"")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IF([6]回答表!X51="●","●","")</f>
        <v/>
      </c>
      <c r="O98" s="167"/>
      <c r="P98" s="167"/>
      <c r="Q98" s="168"/>
      <c r="R98" s="156"/>
      <c r="S98" s="156"/>
      <c r="T98" s="156"/>
      <c r="U98" s="169" t="str">
        <f>IF([6]回答表!X51="●",[6]回答表!B209,IF([6]回答表!AA51="●",[6]回答表!B237,""))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IF([6]回答表!X51="●",[6]回答表!B219,IF([6]回答表!AA51="●",[6]回答表!B247,""))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IF([6]回答表!X51="●",[6]回答表!G215,IF([6]回答表!AA51="●",[6]回答表!G243,""))</f>
        <v/>
      </c>
      <c r="AN100" s="139"/>
      <c r="AO100" s="139"/>
      <c r="AP100" s="139"/>
      <c r="AQ100" s="139"/>
      <c r="AR100" s="139"/>
      <c r="AS100" s="139"/>
      <c r="AT100" s="140"/>
      <c r="AU100" s="138" t="str">
        <f>IF([6]回答表!X51="●",[6]回答表!G216,IF([6]回答表!AA51="●",[6]回答表!G244,""))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IF([6]回答表!X51="●",[6]回答表!E219,IF([6]回答表!AA51="●",[6]回答表!E247,""))</f>
        <v/>
      </c>
      <c r="BG101" s="183"/>
      <c r="BH101" s="183"/>
      <c r="BI101" s="183"/>
      <c r="BJ101" s="182" t="str">
        <f>IF([6]回答表!X51="●",[6]回答表!E220,IF([6]回答表!AA51="●",[6]回答表!E248,""))</f>
        <v/>
      </c>
      <c r="BK101" s="183"/>
      <c r="BL101" s="183"/>
      <c r="BM101" s="184"/>
      <c r="BN101" s="182" t="str">
        <f>IF([6]回答表!X51="●",[6]回答表!E221,IF([6]回答表!AA51="●",[6]回答表!E249,""))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IF([6]回答表!AA51="●","●","")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IF([6]回答表!X51="●",[6]回答表!E224,IF([6]回答表!AA51="●",[6]回答表!E252,""))</f>
        <v/>
      </c>
      <c r="V110" s="62"/>
      <c r="W110" s="62"/>
      <c r="X110" s="62"/>
      <c r="Y110" s="62"/>
      <c r="Z110" s="62"/>
      <c r="AA110" s="62"/>
      <c r="AB110" s="62"/>
      <c r="AC110" s="62"/>
      <c r="AD110" s="62"/>
      <c r="AE110" s="65" t="s">
        <v>83</v>
      </c>
      <c r="AF110" s="65"/>
      <c r="AG110" s="65"/>
      <c r="AH110" s="65"/>
      <c r="AI110" s="65"/>
      <c r="AJ110" s="66"/>
      <c r="AK110" s="170"/>
      <c r="AL110" s="170"/>
      <c r="AM110" s="169" t="str">
        <f>IF([6]回答表!X51="●",[6]回答表!B226,IF([6]回答表!AA51="●",[6]回答表!B254,""))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IF([6]回答表!AD51="●","●","")</f>
        <v/>
      </c>
      <c r="O117" s="167"/>
      <c r="P117" s="167"/>
      <c r="Q117" s="168"/>
      <c r="R117" s="156"/>
      <c r="S117" s="156"/>
      <c r="T117" s="156"/>
      <c r="U117" s="169" t="str">
        <f>IF([6]回答表!AD51="●",[6]回答表!B265,"")</f>
        <v/>
      </c>
      <c r="V117" s="52"/>
      <c r="W117" s="52"/>
      <c r="X117" s="52"/>
      <c r="Y117" s="52"/>
      <c r="Z117" s="52"/>
      <c r="AA117" s="52"/>
      <c r="AB117" s="52"/>
      <c r="AC117" s="52"/>
      <c r="AD117" s="52"/>
      <c r="AE117" s="52"/>
      <c r="AF117" s="52"/>
      <c r="AG117" s="52"/>
      <c r="AH117" s="52"/>
      <c r="AI117" s="52"/>
      <c r="AJ117" s="53"/>
      <c r="AK117" s="170"/>
      <c r="AL117" s="170"/>
      <c r="AM117" s="169" t="str">
        <f>IF([6]回答表!AD51="●",[6]回答表!B271,"")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IF([6]回答表!F18="水道事業",IF([6]回答表!X52="●","●",""),"")</f>
        <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IF([6]回答表!F18="水道事業",IF([6]回答表!X52="●",[6]回答表!B282,IF([6]回答表!AA52="●",[6]回答表!B352,"")),"")</f>
        <v/>
      </c>
      <c r="AN129" s="52"/>
      <c r="AO129" s="52"/>
      <c r="AP129" s="52"/>
      <c r="AQ129" s="52"/>
      <c r="AR129" s="52"/>
      <c r="AS129" s="52"/>
      <c r="AT129" s="52"/>
      <c r="AU129" s="52"/>
      <c r="AV129" s="52"/>
      <c r="AW129" s="52"/>
      <c r="AX129" s="52"/>
      <c r="AY129" s="52"/>
      <c r="AZ129" s="52"/>
      <c r="BA129" s="52"/>
      <c r="BB129" s="52"/>
      <c r="BC129" s="53"/>
      <c r="BD129" s="150"/>
      <c r="BE129" s="150"/>
      <c r="BF129" s="172" t="str">
        <f>IF([6]回答表!F18="水道事業",IF([6]回答表!X52="●",[6]回答表!B330,IF([6]回答表!AA52="●",[6]回答表!B399,"")),"")</f>
        <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IF([6]回答表!F18="水道事業",IF([6]回答表!X52="●",[6]回答表!J290,IF([6]回答表!AA52="●",[6]回答表!J360,"")),"")</f>
        <v/>
      </c>
      <c r="V131" s="139"/>
      <c r="W131" s="139"/>
      <c r="X131" s="139"/>
      <c r="Y131" s="139"/>
      <c r="Z131" s="139"/>
      <c r="AA131" s="139"/>
      <c r="AB131" s="140"/>
      <c r="AC131" s="138" t="str">
        <f>IF([6]回答表!F18="水道事業",IF([6]回答表!X52="●",[6]回答表!J292,IF([6]回答表!AA52="●",[6]回答表!J362,"")),"")</f>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t="str">
        <f>IF([6]回答表!F18="水道事業",IF([6]回答表!X52="●",[6]回答表!E330,IF([6]回答表!AA52="●",[6]回答表!E399,"")),"")</f>
        <v/>
      </c>
      <c r="BG132" s="183"/>
      <c r="BH132" s="183"/>
      <c r="BI132" s="183"/>
      <c r="BJ132" s="182" t="str">
        <f>IF([6]回答表!F18="水道事業",IF([6]回答表!X52="●",[6]回答表!E331,IF([6]回答表!AA52="●",[6]回答表!E400,"")),"")</f>
        <v/>
      </c>
      <c r="BK132" s="183"/>
      <c r="BL132" s="183"/>
      <c r="BM132" s="183"/>
      <c r="BN132" s="182" t="str">
        <f>IF([6]回答表!F18="水道事業",IF([6]回答表!X52="●",[6]回答表!E332,IF([6]回答表!AA52="●",[6]回答表!E401,"")),"")</f>
        <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IF([6]回答表!F18="水道事業",IF([6]回答表!AA52="●","●",""),"")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IF([6]回答表!F18="水道事業",IF([6]回答表!X52="●",[6]回答表!J294,IF([6]回答表!AA52="●",[6]回答表!J364,"")),"")</f>
        <v/>
      </c>
      <c r="V136" s="139"/>
      <c r="W136" s="139"/>
      <c r="X136" s="139"/>
      <c r="Y136" s="139"/>
      <c r="Z136" s="139"/>
      <c r="AA136" s="139"/>
      <c r="AB136" s="140"/>
      <c r="AC136" s="138" t="str">
        <f>IF([6]回答表!F18="水道事業",IF([6]回答表!X52="●",[6]回答表!J296,IF([6]回答表!AA52="●",[6]回答表!J366,"")),"")</f>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t="str">
        <f>IF([6]回答表!F18="水道事業",IF([6]回答表!X52="●",[6]回答表!E339,IF([6]回答表!AA52="●",[6]回答表!E408,"")),"")</f>
        <v/>
      </c>
      <c r="V141" s="62"/>
      <c r="W141" s="62"/>
      <c r="X141" s="62"/>
      <c r="Y141" s="62"/>
      <c r="Z141" s="62"/>
      <c r="AA141" s="62"/>
      <c r="AB141" s="62"/>
      <c r="AC141" s="62"/>
      <c r="AD141" s="62"/>
      <c r="AE141" s="65" t="s">
        <v>83</v>
      </c>
      <c r="AF141" s="65"/>
      <c r="AG141" s="65"/>
      <c r="AH141" s="65"/>
      <c r="AI141" s="65"/>
      <c r="AJ141" s="66"/>
      <c r="AK141" s="170"/>
      <c r="AL141" s="170"/>
      <c r="AM141" s="169" t="str">
        <f>IF([6]回答表!F18="水道事業",IF([6]回答表!X52="●",[6]回答表!B341,IF([6]回答表!AA52="●",[6]回答表!B410,"")),"")</f>
        <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IF([6]回答表!F18="水道事業",IF([6]回答表!AD52="●","●",""),"")</f>
        <v/>
      </c>
      <c r="O148" s="167"/>
      <c r="P148" s="167"/>
      <c r="Q148" s="168"/>
      <c r="R148" s="156"/>
      <c r="S148" s="156"/>
      <c r="T148" s="156"/>
      <c r="U148" s="169" t="str">
        <f>IF([6]回答表!F18="水道事業",IF([6]回答表!AD52="●",[6]回答表!B421,""),"")</f>
        <v/>
      </c>
      <c r="V148" s="52"/>
      <c r="W148" s="52"/>
      <c r="X148" s="52"/>
      <c r="Y148" s="52"/>
      <c r="Z148" s="52"/>
      <c r="AA148" s="52"/>
      <c r="AB148" s="52"/>
      <c r="AC148" s="52"/>
      <c r="AD148" s="52"/>
      <c r="AE148" s="52"/>
      <c r="AF148" s="52"/>
      <c r="AG148" s="52"/>
      <c r="AH148" s="52"/>
      <c r="AI148" s="52"/>
      <c r="AJ148" s="53"/>
      <c r="AK148" s="206"/>
      <c r="AL148" s="206"/>
      <c r="AM148" s="169" t="str">
        <f>IF([6]回答表!F18="水道事業",IF([6]回答表!AD52="●",[6]回答表!B427,""),"")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IF([6]回答表!F18="簡易水道事業",IF([6]回答表!X52="●",[6]回答表!B282,IF([6]回答表!AA52="●",[6]回答表!B352,"")),"")</f>
        <v/>
      </c>
      <c r="AN160" s="52"/>
      <c r="AO160" s="52"/>
      <c r="AP160" s="52"/>
      <c r="AQ160" s="52"/>
      <c r="AR160" s="52"/>
      <c r="AS160" s="52"/>
      <c r="AT160" s="52"/>
      <c r="AU160" s="52"/>
      <c r="AV160" s="52"/>
      <c r="AW160" s="52"/>
      <c r="AX160" s="52"/>
      <c r="AY160" s="52"/>
      <c r="AZ160" s="52"/>
      <c r="BA160" s="52"/>
      <c r="BB160" s="53"/>
      <c r="BC160" s="157"/>
      <c r="BD160" s="150"/>
      <c r="BE160" s="150"/>
      <c r="BF160" s="172" t="str">
        <f>IF([6]回答表!F18="簡易水道事業",IF([6]回答表!X52="●",[6]回答表!B330,IF([6]回答表!AA52="●",[6]回答表!B399,"")),"")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IF([6]回答表!F18="簡易水道事業",IF([6]回答表!X52="●","●",""),"")</f>
        <v/>
      </c>
      <c r="O162" s="167"/>
      <c r="P162" s="167"/>
      <c r="Q162" s="168"/>
      <c r="R162" s="156"/>
      <c r="S162" s="156"/>
      <c r="T162" s="156"/>
      <c r="U162" s="138" t="str">
        <f>IF([6]回答表!F18="簡易水道事業",IF([6]回答表!X52="●",[6]回答表!S301,IF([6]回答表!AA52="●",[6]回答表!S371,"")),"")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IF([6]回答表!F18="簡易水道事業",IF([6]回答表!X52="●",[6]回答表!E330,IF([6]回答表!AA52="●",[6]回答表!E399,"")),"")</f>
        <v/>
      </c>
      <c r="BG163" s="183"/>
      <c r="BH163" s="183"/>
      <c r="BI163" s="183"/>
      <c r="BJ163" s="182" t="str">
        <f>IF([6]回答表!F18="簡易水道事業",IF([6]回答表!X52="●",[6]回答表!E331,IF([6]回答表!AA52="●",[6]回答表!E400,"")),"")</f>
        <v/>
      </c>
      <c r="BK163" s="183"/>
      <c r="BL163" s="183"/>
      <c r="BM163" s="183"/>
      <c r="BN163" s="182" t="str">
        <f>IF([6]回答表!F18="簡易水道事業",IF([6]回答表!X52="●",[6]回答表!E332,IF([6]回答表!AA52="●",[6]回答表!E401,"")),"")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IF([6]回答表!F18="簡易水道事業",IF([6]回答表!X52="●",[6]回答表!S302,IF([6]回答表!AA52="●",[6]回答表!S372,"")),"")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IF([6]回答表!F18="簡易水道事業",IF([6]回答表!AA52="●","●",""),"")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IF([6]回答表!F18="簡易水道事業",IF([6]回答表!X52="●",[6]回答表!S303,IF([6]回答表!AA52="●",[6]回答表!S373,"")),"")</f>
        <v/>
      </c>
      <c r="V172" s="139"/>
      <c r="W172" s="139"/>
      <c r="X172" s="139"/>
      <c r="Y172" s="139"/>
      <c r="Z172" s="139"/>
      <c r="AA172" s="139"/>
      <c r="AB172" s="139"/>
      <c r="AC172" s="139"/>
      <c r="AD172" s="139"/>
      <c r="AE172" s="139"/>
      <c r="AF172" s="139"/>
      <c r="AG172" s="139"/>
      <c r="AH172" s="139"/>
      <c r="AI172" s="139"/>
      <c r="AJ172" s="140"/>
      <c r="AK172" s="124"/>
      <c r="AL172" s="124"/>
      <c r="AM172" s="249" t="str">
        <f>IF([6]回答表!F18="簡易水道事業",IF([6]回答表!X52="●",[6]回答表!Y305,IF([6]回答表!AA52="●",[6]回答表!Y375,"")),"")</f>
        <v/>
      </c>
      <c r="AN172" s="249"/>
      <c r="AO172" s="249"/>
      <c r="AP172" s="249"/>
      <c r="AQ172" s="249"/>
      <c r="AR172" s="249"/>
      <c r="AS172" s="249" t="str">
        <f>IF([6]回答表!F18="簡易水道事業",IF([6]回答表!X52="●",[6]回答表!Y306,IF([6]回答表!AA52="●",[6]回答表!Y376,"")),"")</f>
        <v/>
      </c>
      <c r="AT172" s="249"/>
      <c r="AU172" s="249"/>
      <c r="AV172" s="249"/>
      <c r="AW172" s="249"/>
      <c r="AX172" s="249"/>
      <c r="AY172" s="249" t="str">
        <f>IF([6]回答表!F18="簡易水道事業",IF([6]回答表!X52="●",[6]回答表!Y307,IF([6]回答表!AA52="●",[6]回答表!Y377,"")),"")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IF([6]回答表!F18="簡易水道事業",IF([6]回答表!X52="●",[6]回答表!E339,IF([6]回答表!AA52="●",[6]回答表!E408,"")),"")</f>
        <v/>
      </c>
      <c r="V177" s="62"/>
      <c r="W177" s="62"/>
      <c r="X177" s="62"/>
      <c r="Y177" s="62"/>
      <c r="Z177" s="62"/>
      <c r="AA177" s="62"/>
      <c r="AB177" s="62"/>
      <c r="AC177" s="62"/>
      <c r="AD177" s="62"/>
      <c r="AE177" s="65" t="s">
        <v>83</v>
      </c>
      <c r="AF177" s="65"/>
      <c r="AG177" s="65"/>
      <c r="AH177" s="65"/>
      <c r="AI177" s="65"/>
      <c r="AJ177" s="66"/>
      <c r="AK177" s="170"/>
      <c r="AL177" s="170"/>
      <c r="AM177" s="169" t="str">
        <f>IF([6]回答表!F18="簡易水道事業",IF([6]回答表!X52="●",[6]回答表!B341,IF([6]回答表!AA52="●",[6]回答表!B410,"")),"")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IF([6]回答表!F18="簡易水道事業",IF([6]回答表!AD52="●","●",""),"")</f>
        <v/>
      </c>
      <c r="O184" s="167"/>
      <c r="P184" s="167"/>
      <c r="Q184" s="168"/>
      <c r="R184" s="156"/>
      <c r="S184" s="156"/>
      <c r="T184" s="156"/>
      <c r="U184" s="169" t="str">
        <f>IF([6]回答表!F18="簡易水道事業",IF([6]回答表!AD52="●",[6]回答表!B421,""),"")</f>
        <v/>
      </c>
      <c r="V184" s="52"/>
      <c r="W184" s="52"/>
      <c r="X184" s="52"/>
      <c r="Y184" s="52"/>
      <c r="Z184" s="52"/>
      <c r="AA184" s="52"/>
      <c r="AB184" s="52"/>
      <c r="AC184" s="52"/>
      <c r="AD184" s="52"/>
      <c r="AE184" s="52"/>
      <c r="AF184" s="52"/>
      <c r="AG184" s="52"/>
      <c r="AH184" s="52"/>
      <c r="AI184" s="52"/>
      <c r="AJ184" s="53"/>
      <c r="AK184" s="206"/>
      <c r="AL184" s="206"/>
      <c r="AM184" s="169" t="str">
        <f>IF([6]回答表!F18="簡易水道事業",IF([6]回答表!AD52="●",[6]回答表!B427,""),"")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IF([6]回答表!F18="下水道事業",IF([6]回答表!X52="●","●",""),"")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IF([6]回答表!F18="下水道事業",IF([6]回答表!X52="●",[6]回答表!B282,IF([6]回答表!AA52="●",[6]回答表!B352,"")),"")</f>
        <v/>
      </c>
      <c r="AN196" s="52"/>
      <c r="AO196" s="52"/>
      <c r="AP196" s="52"/>
      <c r="AQ196" s="52"/>
      <c r="AR196" s="52"/>
      <c r="AS196" s="52"/>
      <c r="AT196" s="52"/>
      <c r="AU196" s="52"/>
      <c r="AV196" s="52"/>
      <c r="AW196" s="52"/>
      <c r="AX196" s="52"/>
      <c r="AY196" s="52"/>
      <c r="AZ196" s="52"/>
      <c r="BA196" s="52"/>
      <c r="BB196" s="52"/>
      <c r="BC196" s="53"/>
      <c r="BD196" s="150"/>
      <c r="BE196" s="150"/>
      <c r="BF196" s="172" t="str">
        <f>IF([6]回答表!F18="下水道事業",IF([6]回答表!X52="●",[6]回答表!B330,IF([6]回答表!AA52="●",[6]回答表!B399,"")),"")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IF([6]回答表!F18="下水道事業",IF([6]回答表!X52="●",[6]回答表!N311,IF([6]回答表!AA52="●",[6]回答表!N381,"")),"")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IF([6]回答表!F18="下水道事業",IF([6]回答表!X52="●",[6]回答表!E330,IF([6]回答表!AA52="●",[6]回答表!E399,"")),"")</f>
        <v/>
      </c>
      <c r="BG199" s="183"/>
      <c r="BH199" s="183"/>
      <c r="BI199" s="183"/>
      <c r="BJ199" s="182" t="str">
        <f>IF([6]回答表!F18="下水道事業",IF([6]回答表!X52="●",[6]回答表!E331,IF([6]回答表!AA52="●",[6]回答表!E400,"")),"")</f>
        <v/>
      </c>
      <c r="BK199" s="183"/>
      <c r="BL199" s="183"/>
      <c r="BM199" s="183"/>
      <c r="BN199" s="182" t="str">
        <f>IF([6]回答表!F18="下水道事業",IF([6]回答表!X52="●",[6]回答表!E332,IF([6]回答表!AA52="●",[6]回答表!E401,"")),"")</f>
        <v/>
      </c>
      <c r="BO199" s="183"/>
      <c r="BP199" s="183"/>
      <c r="BQ199" s="184"/>
      <c r="BR199" s="15"/>
      <c r="BX199" s="251" t="str">
        <f>IF([6]回答表!AQ21="下水道事業",IF([6]回答表!BI54="○",[6]回答表!AM285,IF([6]回答表!BL54="○",[6]回答表!AM355,"")),"")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IF([6]回答表!F18="下水道事業",IF([6]回答表!X52="●",[6]回答表!Y313,IF([6]回答表!AA52="●",[6]回答表!Y383,"")),"")</f>
        <v/>
      </c>
      <c r="V204" s="139"/>
      <c r="W204" s="139"/>
      <c r="X204" s="139"/>
      <c r="Y204" s="139"/>
      <c r="Z204" s="139"/>
      <c r="AA204" s="139"/>
      <c r="AB204" s="140"/>
      <c r="AC204" s="138" t="str">
        <f>IF([6]回答表!F18="下水道事業",IF([6]回答表!X52="●",[6]回答表!Y314,IF([6]回答表!AA52="●",[6]回答表!Y384,"")),"")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IF([6]回答表!F18="下水道事業",IF([6]回答表!X52="●",[6]回答表!Y316,IF([6]回答表!AA52="●",[6]回答表!Y386,"")),"")</f>
        <v/>
      </c>
      <c r="V210" s="139"/>
      <c r="W210" s="139"/>
      <c r="X210" s="139"/>
      <c r="Y210" s="139"/>
      <c r="Z210" s="139"/>
      <c r="AA210" s="139"/>
      <c r="AB210" s="140"/>
      <c r="AC210" s="138" t="str">
        <f>IF([6]回答表!F18="下水道事業",IF([6]回答表!X52="●",[6]回答表!Y317,IF([6]回答表!AA52="●",[6]回答表!Y387,"")),"")</f>
        <v/>
      </c>
      <c r="AD210" s="139"/>
      <c r="AE210" s="139"/>
      <c r="AF210" s="139"/>
      <c r="AG210" s="139"/>
      <c r="AH210" s="139"/>
      <c r="AI210" s="139"/>
      <c r="AJ210" s="140"/>
      <c r="AK210" s="138" t="str">
        <f>IF([6]回答表!F18="下水道事業",IF([6]回答表!X52="●",[6]回答表!Y318,IF([6]回答表!AA52="●",[6]回答表!Y388,"")),"")</f>
        <v/>
      </c>
      <c r="AL210" s="139"/>
      <c r="AM210" s="139"/>
      <c r="AN210" s="139"/>
      <c r="AO210" s="139"/>
      <c r="AP210" s="139"/>
      <c r="AQ210" s="139"/>
      <c r="AR210" s="140"/>
      <c r="AS210" s="138" t="str">
        <f>IF([6]回答表!F18="下水道事業",IF([6]回答表!X52="●",[6]回答表!Y319,IF([6]回答表!AA52="●",[6]回答表!Y389,"")),"")</f>
        <v/>
      </c>
      <c r="AT210" s="139"/>
      <c r="AU210" s="139"/>
      <c r="AV210" s="139"/>
      <c r="AW210" s="139"/>
      <c r="AX210" s="139"/>
      <c r="AY210" s="139"/>
      <c r="AZ210" s="140"/>
      <c r="BA210" s="138" t="str">
        <f>IF([6]回答表!F18="下水道事業",IF([6]回答表!X52="●",[6]回答表!Y320,IF([6]回答表!AA52="●",[6]回答表!Y390,"")),"")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IF([6]回答表!F18="下水道事業",IF([6]回答表!AA52="●","●",""),"")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IF([6]回答表!F18="下水道事業",IF([6]回答表!X52="●",[6]回答表!N322,IF([6]回答表!AA52="●",[6]回答表!N392,"")),"")</f>
        <v/>
      </c>
      <c r="V216" s="139"/>
      <c r="W216" s="139"/>
      <c r="X216" s="139"/>
      <c r="Y216" s="139"/>
      <c r="Z216" s="139"/>
      <c r="AA216" s="139"/>
      <c r="AB216" s="140"/>
      <c r="AC216" s="138" t="str">
        <f>IF([6]回答表!F18="下水道事業",IF([6]回答表!X52="●",[6]回答表!N323,IF([6]回答表!AA52="●",[6]回答表!N393,"")),"")</f>
        <v/>
      </c>
      <c r="AD216" s="139"/>
      <c r="AE216" s="139"/>
      <c r="AF216" s="139"/>
      <c r="AG216" s="139"/>
      <c r="AH216" s="139"/>
      <c r="AI216" s="139"/>
      <c r="AJ216" s="140"/>
      <c r="AK216" s="138" t="str">
        <f>IF([6]回答表!F18="下水道事業",IF([6]回答表!X52="●",[6]回答表!N324,IF([6]回答表!AA52="●",[6]回答表!N394,"")),"")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IF([6]回答表!F18="下水道事業",IF([6]回答表!X52="●",[6]回答表!E339,IF([6]回答表!AA52="●",[6]回答表!E408,"")),"")</f>
        <v/>
      </c>
      <c r="V221" s="62"/>
      <c r="W221" s="62"/>
      <c r="X221" s="62"/>
      <c r="Y221" s="62"/>
      <c r="Z221" s="62"/>
      <c r="AA221" s="62"/>
      <c r="AB221" s="62"/>
      <c r="AC221" s="62"/>
      <c r="AD221" s="62"/>
      <c r="AE221" s="65" t="s">
        <v>83</v>
      </c>
      <c r="AF221" s="65"/>
      <c r="AG221" s="65"/>
      <c r="AH221" s="65"/>
      <c r="AI221" s="65"/>
      <c r="AJ221" s="66"/>
      <c r="AK221" s="170"/>
      <c r="AL221" s="170"/>
      <c r="AM221" s="169" t="str">
        <f>IF([6]回答表!F18="下水道事業",IF([6]回答表!X52="●",[6]回答表!B341,IF([6]回答表!AA52="●",[6]回答表!B410,"")),"")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IF([6]回答表!F18="下水道事業",IF([6]回答表!AD52="●","●",""),"")</f>
        <v>●</v>
      </c>
      <c r="O228" s="167"/>
      <c r="P228" s="167"/>
      <c r="Q228" s="168"/>
      <c r="R228" s="156"/>
      <c r="S228" s="156"/>
      <c r="T228" s="156"/>
      <c r="U228" s="169" t="str">
        <f>IF([6]回答表!F18="下水道事業",IF([6]回答表!AD52="●",[6]回答表!B421,""),"")</f>
        <v>鳥取県における広域化・共同化計画策定に向け検討を行っている。</v>
      </c>
      <c r="V228" s="52"/>
      <c r="W228" s="52"/>
      <c r="X228" s="52"/>
      <c r="Y228" s="52"/>
      <c r="Z228" s="52"/>
      <c r="AA228" s="52"/>
      <c r="AB228" s="52"/>
      <c r="AC228" s="52"/>
      <c r="AD228" s="52"/>
      <c r="AE228" s="52"/>
      <c r="AF228" s="52"/>
      <c r="AG228" s="52"/>
      <c r="AH228" s="52"/>
      <c r="AI228" s="52"/>
      <c r="AJ228" s="53"/>
      <c r="AK228" s="206"/>
      <c r="AL228" s="206"/>
      <c r="AM228" s="169" t="str">
        <f>IF([6]回答表!F18="下水道事業",IF([6]回答表!AD52="●",[6]回答表!B427,""),"")</f>
        <v>施設の統廃合や業務等（ソフト系）共同化に向け検討を行っている。</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IF([6]回答表!BD18="●",IF([6]回答表!X52="●","●",""),"")</f>
        <v/>
      </c>
      <c r="O240" s="167"/>
      <c r="P240" s="167"/>
      <c r="Q240" s="168"/>
      <c r="R240" s="156"/>
      <c r="S240" s="156"/>
      <c r="T240" s="156"/>
      <c r="U240" s="169" t="str">
        <f>IF([6]回答表!BD18="●",IF([6]回答表!X52="●",[6]回答表!B282,IF([6]回答表!AA52="●",[6]回答表!B352,"")),"")</f>
        <v/>
      </c>
      <c r="V240" s="52"/>
      <c r="W240" s="52"/>
      <c r="X240" s="52"/>
      <c r="Y240" s="52"/>
      <c r="Z240" s="52"/>
      <c r="AA240" s="52"/>
      <c r="AB240" s="52"/>
      <c r="AC240" s="52"/>
      <c r="AD240" s="52"/>
      <c r="AE240" s="52"/>
      <c r="AF240" s="52"/>
      <c r="AG240" s="52"/>
      <c r="AH240" s="52"/>
      <c r="AI240" s="52"/>
      <c r="AJ240" s="53"/>
      <c r="AK240" s="170"/>
      <c r="AL240" s="170"/>
      <c r="AM240" s="172" t="str">
        <f>IF([6]回答表!BD18="●",IF([6]回答表!X52="●",[6]回答表!B330,IF([6]回答表!AA52="●",[6]回答表!B399,"")),"")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IF([6]回答表!BD18="●",IF([6]回答表!X52="●",[6]回答表!E330,IF([6]回答表!AA52="●",[6]回答表!E399,"")),"")</f>
        <v/>
      </c>
      <c r="AN243" s="183"/>
      <c r="AO243" s="183"/>
      <c r="AP243" s="183"/>
      <c r="AQ243" s="182" t="str">
        <f>IF([6]回答表!BD18="●",IF([6]回答表!X52="●",[6]回答表!E331,IF([6]回答表!AA52="●",[6]回答表!E400,"")),"")</f>
        <v/>
      </c>
      <c r="AR243" s="183"/>
      <c r="AS243" s="183"/>
      <c r="AT243" s="183"/>
      <c r="AU243" s="182" t="str">
        <f>IF([6]回答表!BD18="●",IF([6]回答表!X52="●",[6]回答表!E332,IF([6]回答表!AA52="●",[6]回答表!E401,"")),"")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IF([6]回答表!BD18="●",IF([6]回答表!AA52="●","●",""),"")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IF([6]回答表!BD18="●",IF([6]回答表!X52="●",[6]回答表!E339,IF([6]回答表!AA52="●",[6]回答表!E408,"")),"")</f>
        <v/>
      </c>
      <c r="V252" s="62"/>
      <c r="W252" s="62"/>
      <c r="X252" s="62"/>
      <c r="Y252" s="62"/>
      <c r="Z252" s="62"/>
      <c r="AA252" s="62"/>
      <c r="AB252" s="62"/>
      <c r="AC252" s="62"/>
      <c r="AD252" s="62"/>
      <c r="AE252" s="65" t="s">
        <v>83</v>
      </c>
      <c r="AF252" s="65"/>
      <c r="AG252" s="65"/>
      <c r="AH252" s="65"/>
      <c r="AI252" s="65"/>
      <c r="AJ252" s="66"/>
      <c r="AK252" s="170"/>
      <c r="AL252" s="170"/>
      <c r="AM252" s="169" t="str">
        <f>IF([6]回答表!BD18="●",IF([6]回答表!X52="●",[6]回答表!B341,IF([6]回答表!AA52="●",[6]回答表!B410,"")),"")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IF([6]回答表!BD18="●",IF([6]回答表!AD52="●","●",""),"")</f>
        <v/>
      </c>
      <c r="O259" s="167"/>
      <c r="P259" s="167"/>
      <c r="Q259" s="168"/>
      <c r="R259" s="156"/>
      <c r="S259" s="156"/>
      <c r="T259" s="156"/>
      <c r="U259" s="169" t="str">
        <f>IF([6]回答表!BD18="●",IF([6]回答表!AD52="●",[6]回答表!B421,""),"")</f>
        <v/>
      </c>
      <c r="V259" s="52"/>
      <c r="W259" s="52"/>
      <c r="X259" s="52"/>
      <c r="Y259" s="52"/>
      <c r="Z259" s="52"/>
      <c r="AA259" s="52"/>
      <c r="AB259" s="52"/>
      <c r="AC259" s="52"/>
      <c r="AD259" s="52"/>
      <c r="AE259" s="52"/>
      <c r="AF259" s="52"/>
      <c r="AG259" s="52"/>
      <c r="AH259" s="52"/>
      <c r="AI259" s="52"/>
      <c r="AJ259" s="53"/>
      <c r="AK259" s="266"/>
      <c r="AL259" s="266"/>
      <c r="AM259" s="169" t="str">
        <f>IF([6]回答表!BD18="●",IF([6]回答表!AD52="●",[6]回答表!B427,""),"")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IF([6]回答表!X53="●","●","")</f>
        <v/>
      </c>
      <c r="O271" s="167"/>
      <c r="P271" s="167"/>
      <c r="Q271" s="168"/>
      <c r="R271" s="156"/>
      <c r="S271" s="156"/>
      <c r="T271" s="156"/>
      <c r="U271" s="169" t="str">
        <f>IF([6]回答表!X53="●",[6]回答表!B438,IF([6]回答表!AA53="●",[6]回答表!B466,""))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IF([6]回答表!X53="●",[6]回答表!U444,IF([6]回答表!AA53="●",[6]回答表!U472,""))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IF([6]回答表!X53="●",[6]回答表!G444,IF([6]回答表!AA53="●",[6]回答表!G472,""))</f>
        <v/>
      </c>
      <c r="AN274" s="139"/>
      <c r="AO274" s="139"/>
      <c r="AP274" s="139"/>
      <c r="AQ274" s="139"/>
      <c r="AR274" s="139"/>
      <c r="AS274" s="139"/>
      <c r="AT274" s="140"/>
      <c r="AU274" s="138" t="str">
        <f>IF([6]回答表!X53="●",[6]回答表!G445,IF([6]回答表!AA53="●",[6]回答表!G473,""))</f>
        <v/>
      </c>
      <c r="AV274" s="139"/>
      <c r="AW274" s="139"/>
      <c r="AX274" s="139"/>
      <c r="AY274" s="139"/>
      <c r="AZ274" s="139"/>
      <c r="BA274" s="139"/>
      <c r="BB274" s="140"/>
      <c r="BC274" s="157"/>
      <c r="BD274" s="150"/>
      <c r="BE274" s="150"/>
      <c r="BF274" s="182" t="str">
        <f>IF([6]回答表!X53="●",[6]回答表!X444,IF([6]回答表!AA53="●",[6]回答表!X472,""))</f>
        <v/>
      </c>
      <c r="BG274" s="183"/>
      <c r="BH274" s="183"/>
      <c r="BI274" s="183"/>
      <c r="BJ274" s="182" t="str">
        <f>IF([6]回答表!X53="●",[6]回答表!X445,IF([6]回答表!AA53="●",[6]回答表!X473,""))</f>
        <v/>
      </c>
      <c r="BK274" s="183"/>
      <c r="BL274" s="183"/>
      <c r="BM274" s="184"/>
      <c r="BN274" s="182" t="str">
        <f>IF([6]回答表!X53="●",[6]回答表!X446,IF([6]回答表!AA53="●",[6]回答表!X474,""))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IF([6]回答表!AA53="●","●","")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IF([6]回答表!X53="●",[6]回答表!E453,IF([6]回答表!AA53="●",[6]回答表!E477,""))</f>
        <v/>
      </c>
      <c r="V283" s="62"/>
      <c r="W283" s="62"/>
      <c r="X283" s="62"/>
      <c r="Y283" s="62"/>
      <c r="Z283" s="62"/>
      <c r="AA283" s="62"/>
      <c r="AB283" s="62"/>
      <c r="AC283" s="62"/>
      <c r="AD283" s="62"/>
      <c r="AE283" s="65" t="s">
        <v>83</v>
      </c>
      <c r="AF283" s="65"/>
      <c r="AG283" s="65"/>
      <c r="AH283" s="65"/>
      <c r="AI283" s="65"/>
      <c r="AJ283" s="66"/>
      <c r="AK283" s="170"/>
      <c r="AL283" s="170"/>
      <c r="AM283" s="169" t="str">
        <f>IF([6]回答表!X53="●",[6]回答表!B455,IF([6]回答表!AA53="●",[6]回答表!B479,""))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IF([6]回答表!AD53="●","●","")</f>
        <v/>
      </c>
      <c r="O290" s="167"/>
      <c r="P290" s="167"/>
      <c r="Q290" s="168"/>
      <c r="R290" s="156"/>
      <c r="S290" s="156"/>
      <c r="T290" s="156"/>
      <c r="U290" s="169" t="str">
        <f>IF([6]回答表!AD53="●",[6]回答表!B490,"")</f>
        <v/>
      </c>
      <c r="V290" s="52"/>
      <c r="W290" s="52"/>
      <c r="X290" s="52"/>
      <c r="Y290" s="52"/>
      <c r="Z290" s="52"/>
      <c r="AA290" s="52"/>
      <c r="AB290" s="52"/>
      <c r="AC290" s="52"/>
      <c r="AD290" s="52"/>
      <c r="AE290" s="52"/>
      <c r="AF290" s="52"/>
      <c r="AG290" s="52"/>
      <c r="AH290" s="52"/>
      <c r="AI290" s="52"/>
      <c r="AJ290" s="53"/>
      <c r="AK290" s="266"/>
      <c r="AL290" s="266"/>
      <c r="AM290" s="169" t="str">
        <f>IF([6]回答表!AD53="●",[6]回答表!B496,"")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IF([6]回答表!X54="●","●","")</f>
        <v/>
      </c>
      <c r="O302" s="167"/>
      <c r="P302" s="167"/>
      <c r="Q302" s="168"/>
      <c r="R302" s="156"/>
      <c r="S302" s="156"/>
      <c r="T302" s="156"/>
      <c r="U302" s="169" t="str">
        <f>IF([6]回答表!X54="●",[6]回答表!B507,IF([6]回答表!AA54="●",[6]回答表!B537,""))</f>
        <v/>
      </c>
      <c r="V302" s="52"/>
      <c r="W302" s="52"/>
      <c r="X302" s="52"/>
      <c r="Y302" s="52"/>
      <c r="Z302" s="52"/>
      <c r="AA302" s="52"/>
      <c r="AB302" s="52"/>
      <c r="AC302" s="52"/>
      <c r="AD302" s="52"/>
      <c r="AE302" s="52"/>
      <c r="AF302" s="52"/>
      <c r="AG302" s="52"/>
      <c r="AH302" s="52"/>
      <c r="AI302" s="52"/>
      <c r="AJ302" s="53"/>
      <c r="AK302" s="170"/>
      <c r="AL302" s="170"/>
      <c r="AM302" s="170"/>
      <c r="AN302" s="169" t="str">
        <f>IF([6]回答表!X54="●",[6]回答表!B513,"")</f>
        <v/>
      </c>
      <c r="AO302" s="272"/>
      <c r="AP302" s="272"/>
      <c r="AQ302" s="272"/>
      <c r="AR302" s="272"/>
      <c r="AS302" s="272"/>
      <c r="AT302" s="272"/>
      <c r="AU302" s="272"/>
      <c r="AV302" s="272"/>
      <c r="AW302" s="272"/>
      <c r="AX302" s="272"/>
      <c r="AY302" s="272"/>
      <c r="AZ302" s="272"/>
      <c r="BA302" s="272"/>
      <c r="BB302" s="273"/>
      <c r="BC302" s="157"/>
      <c r="BD302" s="150"/>
      <c r="BE302" s="150"/>
      <c r="BF302" s="172" t="str">
        <f>IF([6]回答表!X54="●",[6]回答表!B519,IF([6]回答表!AA54="●",[6]回答表!B543,""))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IF([6]回答表!X54="●",[6]回答表!E519,IF([6]回答表!AA54="●",[6]回答表!E543,""))</f>
        <v/>
      </c>
      <c r="BG305" s="183"/>
      <c r="BH305" s="183"/>
      <c r="BI305" s="183"/>
      <c r="BJ305" s="182" t="str">
        <f>IF([6]回答表!X54="●",[6]回答表!E520,IF([6]回答表!AA54="●",[6]回答表!E544,""))</f>
        <v/>
      </c>
      <c r="BK305" s="183"/>
      <c r="BL305" s="183"/>
      <c r="BM305" s="184"/>
      <c r="BN305" s="182" t="str">
        <f>IF([6]回答表!X54="●",[6]回答表!E521,IF([6]回答表!AA54="●",[6]回答表!E545,""))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IF([6]回答表!AA54="●","●","")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IF([6]回答表!X54="●",[6]回答表!E524,IF([6]回答表!AA54="●",[6]回答表!E548,""))</f>
        <v/>
      </c>
      <c r="V314" s="62"/>
      <c r="W314" s="62"/>
      <c r="X314" s="62"/>
      <c r="Y314" s="62"/>
      <c r="Z314" s="62"/>
      <c r="AA314" s="62"/>
      <c r="AB314" s="62"/>
      <c r="AC314" s="62"/>
      <c r="AD314" s="62"/>
      <c r="AE314" s="65" t="s">
        <v>83</v>
      </c>
      <c r="AF314" s="65"/>
      <c r="AG314" s="65"/>
      <c r="AH314" s="65"/>
      <c r="AI314" s="65"/>
      <c r="AJ314" s="66"/>
      <c r="AK314" s="170"/>
      <c r="AL314" s="170"/>
      <c r="AM314" s="169" t="str">
        <f>IF([6]回答表!X54="●",[6]回答表!B526,IF([6]回答表!AA54="●",[6]回答表!B550,""))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IF([6]回答表!AD54="●","●","")</f>
        <v/>
      </c>
      <c r="O321" s="167"/>
      <c r="P321" s="167"/>
      <c r="Q321" s="168"/>
      <c r="R321" s="156"/>
      <c r="S321" s="156"/>
      <c r="T321" s="156"/>
      <c r="U321" s="169" t="str">
        <f>IF([6]回答表!AD54="●",[6]回答表!B561,"")</f>
        <v/>
      </c>
      <c r="V321" s="52"/>
      <c r="W321" s="52"/>
      <c r="X321" s="52"/>
      <c r="Y321" s="52"/>
      <c r="Z321" s="52"/>
      <c r="AA321" s="52"/>
      <c r="AB321" s="52"/>
      <c r="AC321" s="52"/>
      <c r="AD321" s="52"/>
      <c r="AE321" s="52"/>
      <c r="AF321" s="52"/>
      <c r="AG321" s="52"/>
      <c r="AH321" s="52"/>
      <c r="AI321" s="52"/>
      <c r="AJ321" s="53"/>
      <c r="AK321" s="266"/>
      <c r="AL321" s="266"/>
      <c r="AM321" s="169" t="str">
        <f>IF([6]回答表!AD54="●",[6]回答表!B567,"")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IF([6]回答表!X55="●","●","")</f>
        <v/>
      </c>
      <c r="O333" s="167"/>
      <c r="P333" s="167"/>
      <c r="Q333" s="168"/>
      <c r="R333" s="156"/>
      <c r="S333" s="156"/>
      <c r="T333" s="156"/>
      <c r="U333" s="169" t="str">
        <f>IF([6]回答表!X55="●",[6]回答表!B578,IF([6]回答表!AA55="●",[6]回答表!B605,""))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IF([6]回答表!X55="●",[6]回答表!BC585,IF([6]回答表!AA55="●",[6]回答表!BC612,""))</f>
        <v/>
      </c>
      <c r="AR333" s="281"/>
      <c r="AS333" s="281"/>
      <c r="AT333" s="281"/>
      <c r="AU333" s="282" t="s">
        <v>67</v>
      </c>
      <c r="AV333" s="283"/>
      <c r="AW333" s="283"/>
      <c r="AX333" s="284"/>
      <c r="AY333" s="281" t="str">
        <f>IF([6]回答表!X55="●",[6]回答表!BC591,IF([6]回答表!AA55="●",[6]回答表!BC617,""))</f>
        <v/>
      </c>
      <c r="AZ333" s="281"/>
      <c r="BA333" s="281"/>
      <c r="BB333" s="281"/>
      <c r="BC333" s="157"/>
      <c r="BD333" s="150"/>
      <c r="BE333" s="150"/>
      <c r="BF333" s="172" t="str">
        <f>IF([6]回答表!X55="●",[6]回答表!S584,IF([6]回答表!AA55="●",[6]回答表!S611,""))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IF([6]回答表!X55="●",[6]回答表!BC586,IF([6]回答表!AA55="●",[6]回答表!BC613,""))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IF([6]回答表!X55="●",[6]回答表!V584,IF([6]回答表!AA55="●",[6]回答表!V611,""))</f>
        <v/>
      </c>
      <c r="BG336" s="183"/>
      <c r="BH336" s="183"/>
      <c r="BI336" s="183"/>
      <c r="BJ336" s="182" t="str">
        <f>IF([6]回答表!X55="●",[6]回答表!V585,IF([6]回答表!AA55="●",[6]回答表!V612,""))</f>
        <v/>
      </c>
      <c r="BK336" s="183"/>
      <c r="BL336" s="183"/>
      <c r="BM336" s="184"/>
      <c r="BN336" s="182" t="str">
        <f>IF([6]回答表!X55="●",[6]回答表!V586,IF([6]回答表!AA55="●",[6]回答表!V613,""))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IF([6]回答表!X55="●",[6]回答表!BC587,IF([6]回答表!AA55="●",[6]回答表!BC614,""))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IF([6]回答表!X55="●",[6]回答表!BC592,IF([6]回答表!AA55="●",[6]回答表!BC618,""))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IF([6]回答表!AA55="●","●","")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IF([6]回答表!X55="●",[6]回答表!BC589,IF([6]回答表!AA55="●",[6]回答表!BC615,""))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IF([6]回答表!X55="●",[6]回答表!BC590,IF([6]回答表!AA55="●",[6]回答表!BC616,""))</f>
        <v/>
      </c>
      <c r="AR341" s="281"/>
      <c r="AS341" s="281"/>
      <c r="AT341" s="281"/>
      <c r="AU341" s="240" t="s">
        <v>73</v>
      </c>
      <c r="AV341" s="241"/>
      <c r="AW341" s="241"/>
      <c r="AX341" s="242"/>
      <c r="AY341" s="291" t="str">
        <f>IF([6]回答表!X55="●",[6]回答表!BC593,IF([6]回答表!AA55="●",[6]回答表!BC619,""))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IF([6]回答表!X55="●",[6]回答表!E592,IF([6]回答表!AA55="●",[6]回答表!E619,""))</f>
        <v/>
      </c>
      <c r="V345" s="62"/>
      <c r="W345" s="62"/>
      <c r="X345" s="62"/>
      <c r="Y345" s="62"/>
      <c r="Z345" s="62"/>
      <c r="AA345" s="62"/>
      <c r="AB345" s="62"/>
      <c r="AC345" s="62"/>
      <c r="AD345" s="62"/>
      <c r="AE345" s="65" t="s">
        <v>83</v>
      </c>
      <c r="AF345" s="65"/>
      <c r="AG345" s="65"/>
      <c r="AH345" s="65"/>
      <c r="AI345" s="65"/>
      <c r="AJ345" s="66"/>
      <c r="AK345" s="170"/>
      <c r="AL345" s="170"/>
      <c r="AM345" s="169" t="str">
        <f>IF([6]回答表!X55="●",[6]回答表!B594,IF([6]回答表!AA55="●",[6]回答表!B621,""))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IF([6]回答表!AD55="●","●","")</f>
        <v/>
      </c>
      <c r="O352" s="167"/>
      <c r="P352" s="167"/>
      <c r="Q352" s="168"/>
      <c r="R352" s="156"/>
      <c r="S352" s="156"/>
      <c r="T352" s="156"/>
      <c r="U352" s="169" t="str">
        <f>IF([6]回答表!AD55="●",[6]回答表!B632,"")</f>
        <v/>
      </c>
      <c r="V352" s="52"/>
      <c r="W352" s="52"/>
      <c r="X352" s="52"/>
      <c r="Y352" s="52"/>
      <c r="Z352" s="52"/>
      <c r="AA352" s="52"/>
      <c r="AB352" s="52"/>
      <c r="AC352" s="52"/>
      <c r="AD352" s="52"/>
      <c r="AE352" s="52"/>
      <c r="AF352" s="52"/>
      <c r="AG352" s="52"/>
      <c r="AH352" s="52"/>
      <c r="AI352" s="52"/>
      <c r="AJ352" s="53"/>
      <c r="AK352" s="206"/>
      <c r="AL352" s="206"/>
      <c r="AM352" s="169" t="str">
        <f>IF([6]回答表!AD55="●",[6]回答表!B638,"")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IF([6]回答表!R56="●",[6]回答表!B651,"")</f>
        <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8B47-298A-45B6-84D1-1EC449ED742A}">
  <sheetPr>
    <pageSetUpPr fitToPage="1"/>
  </sheetPr>
  <dimension ref="A1:CN384"/>
  <sheetViews>
    <sheetView showZeros="0" view="pageBreakPreview" zoomScale="50" zoomScaleNormal="55" zoomScaleSheetLayoutView="50"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IF(COUNTIF([7]回答表!K16,"*")&gt;0,[7]回答表!K16,"")</f>
        <v>南部町</v>
      </c>
      <c r="D11" s="30"/>
      <c r="E11" s="30"/>
      <c r="F11" s="30"/>
      <c r="G11" s="30"/>
      <c r="H11" s="30"/>
      <c r="I11" s="30"/>
      <c r="J11" s="30"/>
      <c r="K11" s="30"/>
      <c r="L11" s="30"/>
      <c r="M11" s="30"/>
      <c r="N11" s="30"/>
      <c r="O11" s="30"/>
      <c r="P11" s="30"/>
      <c r="Q11" s="30"/>
      <c r="R11" s="30"/>
      <c r="S11" s="30"/>
      <c r="T11" s="30"/>
      <c r="U11" s="91" t="str">
        <f>IF(COUNTIF([7]回答表!F18,"*")&gt;0,[7]回答表!F18,"")</f>
        <v>水道事業</v>
      </c>
      <c r="V11" s="31"/>
      <c r="W11" s="31"/>
      <c r="X11" s="31"/>
      <c r="Y11" s="31"/>
      <c r="Z11" s="31"/>
      <c r="AA11" s="31"/>
      <c r="AB11" s="31"/>
      <c r="AC11" s="31"/>
      <c r="AD11" s="31"/>
      <c r="AE11" s="31"/>
      <c r="AF11" s="32"/>
      <c r="AG11" s="32"/>
      <c r="AH11" s="32"/>
      <c r="AI11" s="32"/>
      <c r="AJ11" s="32"/>
      <c r="AK11" s="32"/>
      <c r="AL11" s="32"/>
      <c r="AM11" s="32"/>
      <c r="AN11" s="33"/>
      <c r="AO11" s="41" t="str">
        <f>IF(COUNTIF([7]回答表!W18,"*")&gt;0,[7]回答表!W18,"")</f>
        <v>―</v>
      </c>
      <c r="AP11" s="32"/>
      <c r="AQ11" s="32"/>
      <c r="AR11" s="32"/>
      <c r="AS11" s="32"/>
      <c r="AT11" s="32"/>
      <c r="AU11" s="32"/>
      <c r="AV11" s="32"/>
      <c r="AW11" s="32"/>
      <c r="AX11" s="32"/>
      <c r="AY11" s="32"/>
      <c r="AZ11" s="32"/>
      <c r="BA11" s="32"/>
      <c r="BB11" s="32"/>
      <c r="BC11" s="32"/>
      <c r="BD11" s="32"/>
      <c r="BE11" s="32"/>
      <c r="BF11" s="33"/>
      <c r="BG11" s="90" t="str">
        <f>IF(COUNTIF([7]回答表!F20,"*")&gt;0,[7]回答表!F20,"")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IF([7]回答表!R49="●","●","")</f>
        <v/>
      </c>
      <c r="E24" s="136"/>
      <c r="F24" s="136"/>
      <c r="G24" s="136"/>
      <c r="H24" s="136"/>
      <c r="I24" s="136"/>
      <c r="J24" s="137"/>
      <c r="K24" s="135" t="str">
        <f>IF([7]回答表!R50="●","●","")</f>
        <v/>
      </c>
      <c r="L24" s="136"/>
      <c r="M24" s="136"/>
      <c r="N24" s="136"/>
      <c r="O24" s="136"/>
      <c r="P24" s="136"/>
      <c r="Q24" s="137"/>
      <c r="R24" s="135" t="str">
        <f>IF([7]回答表!R51="●","●","")</f>
        <v/>
      </c>
      <c r="S24" s="136"/>
      <c r="T24" s="136"/>
      <c r="U24" s="136"/>
      <c r="V24" s="136"/>
      <c r="W24" s="136"/>
      <c r="X24" s="137"/>
      <c r="Y24" s="135" t="str">
        <f>IF([7]回答表!R52="●","●","")</f>
        <v>●</v>
      </c>
      <c r="Z24" s="136"/>
      <c r="AA24" s="136"/>
      <c r="AB24" s="136"/>
      <c r="AC24" s="136"/>
      <c r="AD24" s="136"/>
      <c r="AE24" s="137"/>
      <c r="AF24" s="138" t="str">
        <f>IF([7]回答表!R53="●","●","")</f>
        <v/>
      </c>
      <c r="AG24" s="139"/>
      <c r="AH24" s="139"/>
      <c r="AI24" s="139"/>
      <c r="AJ24" s="139"/>
      <c r="AK24" s="139"/>
      <c r="AL24" s="140"/>
      <c r="AM24" s="138" t="str">
        <f>IF([7]回答表!R54="●","●","")</f>
        <v/>
      </c>
      <c r="AN24" s="139"/>
      <c r="AO24" s="139"/>
      <c r="AP24" s="139"/>
      <c r="AQ24" s="139"/>
      <c r="AR24" s="139"/>
      <c r="AS24" s="140"/>
      <c r="AT24" s="138" t="str">
        <f>IF([7]回答表!R55="●","●","")</f>
        <v/>
      </c>
      <c r="AU24" s="139"/>
      <c r="AV24" s="139"/>
      <c r="AW24" s="139"/>
      <c r="AX24" s="139"/>
      <c r="AY24" s="139"/>
      <c r="AZ24" s="140"/>
      <c r="BA24" s="124"/>
      <c r="BB24" s="138" t="str">
        <f>IF([7]回答表!R56="●","●","")</f>
        <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IF([7]回答表!X49="●","●","")</f>
        <v/>
      </c>
      <c r="O36" s="167"/>
      <c r="P36" s="167"/>
      <c r="Q36" s="168"/>
      <c r="R36" s="156"/>
      <c r="S36" s="156"/>
      <c r="T36" s="156"/>
      <c r="U36" s="169" t="str">
        <f>IF([7]回答表!X49="●",[7]回答表!B67,IF([7]回答表!AA49="●",[7]回答表!B98,""))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IF([7]回答表!X49="●",[7]回答表!S73,IF([7]回答表!AA49="●",[7]回答表!S104,""))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IF([7]回答表!X49="●",[7]回答表!G73,IF([7]回答表!AA49="●",[7]回答表!G104,""))</f>
        <v/>
      </c>
      <c r="AN38" s="139"/>
      <c r="AO38" s="139"/>
      <c r="AP38" s="139"/>
      <c r="AQ38" s="139"/>
      <c r="AR38" s="139"/>
      <c r="AS38" s="139"/>
      <c r="AT38" s="140"/>
      <c r="AU38" s="138" t="str">
        <f>IF([7]回答表!X49="●",[7]回答表!G74,IF([7]回答表!AA49="●",[7]回答表!G105,""))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IF([7]回答表!X49="●",[7]回答表!V73,IF([7]回答表!AA49="●",[7]回答表!V104,""))</f>
        <v/>
      </c>
      <c r="BG39" s="35"/>
      <c r="BH39" s="35"/>
      <c r="BI39" s="36"/>
      <c r="BJ39" s="182" t="str">
        <f>IF([7]回答表!X49="●",[7]回答表!V74,IF([7]回答表!AA49="●",[7]回答表!V105,""))</f>
        <v/>
      </c>
      <c r="BK39" s="35"/>
      <c r="BL39" s="35"/>
      <c r="BM39" s="36"/>
      <c r="BN39" s="182" t="str">
        <f>IF([7]回答表!X49="●",[7]回答表!V75,IF([7]回答表!AA49="●",[7]回答表!V106,""))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IF([7]回答表!X49="●",[7]回答表!O79,IF([7]回答表!AA49="●",[7]回答表!O110,""))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IF([7]回答表!X49="●",[7]回答表!O80,IF([7]回答表!AA49="●",[7]回答表!O111,""))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IF([7]回答表!AA49="●","●","")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IF([7]回答表!X49="●",[7]回答表!O81,IF([7]回答表!AA49="●",[7]回答表!O112,""))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IF([7]回答表!X49="●",[7]回答表!O82,IF([7]回答表!AA49="●",[7]回答表!O113,""))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IF([7]回答表!X49="●",[7]回答表!AG79,IF([7]回答表!AA49="●",[7]回答表!AG110,""))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IF([7]回答表!X49="●",[7]回答表!AG80,IF([7]回答表!AA49="●",[7]回答表!AG111,""))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IF([7]回答表!X49="●",[7]回答表!E85,IF([7]回答表!AA49="●",[7]回答表!E116,""))</f>
        <v/>
      </c>
      <c r="V50" s="62"/>
      <c r="W50" s="62"/>
      <c r="X50" s="62"/>
      <c r="Y50" s="62"/>
      <c r="Z50" s="62"/>
      <c r="AA50" s="62"/>
      <c r="AB50" s="62"/>
      <c r="AC50" s="62"/>
      <c r="AD50" s="62"/>
      <c r="AE50" s="65" t="s">
        <v>83</v>
      </c>
      <c r="AF50" s="65"/>
      <c r="AG50" s="65"/>
      <c r="AH50" s="65"/>
      <c r="AI50" s="65"/>
      <c r="AJ50" s="66"/>
      <c r="AK50" s="170"/>
      <c r="AL50" s="170"/>
      <c r="AM50" s="169" t="str">
        <f>IF([7]回答表!X49="●",[7]回答表!B87,IF([7]回答表!AA49="●",[7]回答表!B118,""))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IF([7]回答表!AD49="●","●","")</f>
        <v/>
      </c>
      <c r="O57" s="167"/>
      <c r="P57" s="167"/>
      <c r="Q57" s="168"/>
      <c r="R57" s="156"/>
      <c r="S57" s="156"/>
      <c r="T57" s="156"/>
      <c r="U57" s="169" t="str">
        <f>IF([7]回答表!AD49="●",[7]回答表!B129,"")</f>
        <v/>
      </c>
      <c r="V57" s="52"/>
      <c r="W57" s="52"/>
      <c r="X57" s="52"/>
      <c r="Y57" s="52"/>
      <c r="Z57" s="52"/>
      <c r="AA57" s="52"/>
      <c r="AB57" s="52"/>
      <c r="AC57" s="52"/>
      <c r="AD57" s="52"/>
      <c r="AE57" s="52"/>
      <c r="AF57" s="52"/>
      <c r="AG57" s="52"/>
      <c r="AH57" s="52"/>
      <c r="AI57" s="52"/>
      <c r="AJ57" s="53"/>
      <c r="AK57" s="206"/>
      <c r="AL57" s="206"/>
      <c r="AM57" s="169" t="str">
        <f>IF([7]回答表!AD49="●",[7]回答表!B134,"")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IF([7]回答表!X50="●","●","")</f>
        <v/>
      </c>
      <c r="O68" s="167"/>
      <c r="P68" s="167"/>
      <c r="Q68" s="168"/>
      <c r="R68" s="156"/>
      <c r="S68" s="156"/>
      <c r="T68" s="156"/>
      <c r="U68" s="169" t="str">
        <f>IF([7]回答表!X50="●",[7]回答表!B144,IF([7]回答表!AA50="●",[7]回答表!B168,""))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IF([7]回答表!X50="●",[7]回答表!S150,IF([7]回答表!AA50="●",[7]回答表!S174,""))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IF([7]回答表!X50="●",[7]回答表!J150,IF([7]回答表!AA50="●",[7]回答表!J174,""))</f>
        <v/>
      </c>
      <c r="AN71" s="139"/>
      <c r="AO71" s="139"/>
      <c r="AP71" s="139"/>
      <c r="AQ71" s="139"/>
      <c r="AR71" s="139"/>
      <c r="AS71" s="139"/>
      <c r="AT71" s="140"/>
      <c r="AU71" s="138" t="str">
        <f>IF([7]回答表!X50="●",[7]回答表!J151,IF([7]回答表!AA50="●",[7]回答表!J175,""))</f>
        <v/>
      </c>
      <c r="AV71" s="139"/>
      <c r="AW71" s="139"/>
      <c r="AX71" s="139"/>
      <c r="AY71" s="139"/>
      <c r="AZ71" s="139"/>
      <c r="BA71" s="139"/>
      <c r="BB71" s="140"/>
      <c r="BC71" s="157"/>
      <c r="BD71" s="150"/>
      <c r="BE71" s="150"/>
      <c r="BF71" s="182" t="str">
        <f>IF([7]回答表!X50="●",[7]回答表!V150,IF([7]回答表!AA50="●",[7]回答表!V174,""))</f>
        <v/>
      </c>
      <c r="BG71" s="183"/>
      <c r="BH71" s="183"/>
      <c r="BI71" s="183"/>
      <c r="BJ71" s="182" t="str">
        <f>IF([7]回答表!X50="●",[7]回答表!V151,IF([7]回答表!AA50="●",[7]回答表!V175,""))</f>
        <v/>
      </c>
      <c r="BK71" s="183"/>
      <c r="BL71" s="183"/>
      <c r="BM71" s="183"/>
      <c r="BN71" s="182" t="str">
        <f>IF([7]回答表!X50="●",[7]回答表!V152,IF([7]回答表!AA50="●",[7]回答表!V176,""))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IF([7]回答表!AA50="●","●","")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IF([7]回答表!X50="●",[7]回答表!E155,IF([7]回答表!AA50="●",[7]回答表!E179,""))</f>
        <v/>
      </c>
      <c r="V80" s="62"/>
      <c r="W80" s="62"/>
      <c r="X80" s="62"/>
      <c r="Y80" s="62"/>
      <c r="Z80" s="62"/>
      <c r="AA80" s="62"/>
      <c r="AB80" s="62"/>
      <c r="AC80" s="62"/>
      <c r="AD80" s="62"/>
      <c r="AE80" s="65" t="s">
        <v>83</v>
      </c>
      <c r="AF80" s="65"/>
      <c r="AG80" s="65"/>
      <c r="AH80" s="65"/>
      <c r="AI80" s="65"/>
      <c r="AJ80" s="66"/>
      <c r="AK80" s="170"/>
      <c r="AL80" s="170"/>
      <c r="AM80" s="169" t="str">
        <f>IF([7]回答表!X50="●",[7]回答表!B157,IF([7]回答表!AA50="●",[7]回答表!B181,""))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IF([7]回答表!AD50="●","●","")</f>
        <v/>
      </c>
      <c r="O87" s="167"/>
      <c r="P87" s="167"/>
      <c r="Q87" s="168"/>
      <c r="R87" s="156"/>
      <c r="S87" s="156"/>
      <c r="T87" s="156"/>
      <c r="U87" s="169" t="str">
        <f>IF([7]回答表!AD50="●",[7]回答表!B192,"")</f>
        <v/>
      </c>
      <c r="V87" s="52"/>
      <c r="W87" s="52"/>
      <c r="X87" s="52"/>
      <c r="Y87" s="52"/>
      <c r="Z87" s="52"/>
      <c r="AA87" s="52"/>
      <c r="AB87" s="52"/>
      <c r="AC87" s="52"/>
      <c r="AD87" s="52"/>
      <c r="AE87" s="52"/>
      <c r="AF87" s="52"/>
      <c r="AG87" s="52"/>
      <c r="AH87" s="52"/>
      <c r="AI87" s="52"/>
      <c r="AJ87" s="53"/>
      <c r="AK87" s="206"/>
      <c r="AL87" s="206"/>
      <c r="AM87" s="169" t="str">
        <f>IF([7]回答表!AD50="●",[7]回答表!B198,"")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IF([7]回答表!X51="●","●","")</f>
        <v/>
      </c>
      <c r="O98" s="167"/>
      <c r="P98" s="167"/>
      <c r="Q98" s="168"/>
      <c r="R98" s="156"/>
      <c r="S98" s="156"/>
      <c r="T98" s="156"/>
      <c r="U98" s="169" t="str">
        <f>IF([7]回答表!X51="●",[7]回答表!B209,IF([7]回答表!AA51="●",[7]回答表!B237,""))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IF([7]回答表!X51="●",[7]回答表!B219,IF([7]回答表!AA51="●",[7]回答表!B247,""))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IF([7]回答表!X51="●",[7]回答表!G215,IF([7]回答表!AA51="●",[7]回答表!G243,""))</f>
        <v/>
      </c>
      <c r="AN100" s="139"/>
      <c r="AO100" s="139"/>
      <c r="AP100" s="139"/>
      <c r="AQ100" s="139"/>
      <c r="AR100" s="139"/>
      <c r="AS100" s="139"/>
      <c r="AT100" s="140"/>
      <c r="AU100" s="138" t="str">
        <f>IF([7]回答表!X51="●",[7]回答表!G216,IF([7]回答表!AA51="●",[7]回答表!G244,""))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IF([7]回答表!X51="●",[7]回答表!E219,IF([7]回答表!AA51="●",[7]回答表!E247,""))</f>
        <v/>
      </c>
      <c r="BG101" s="183"/>
      <c r="BH101" s="183"/>
      <c r="BI101" s="183"/>
      <c r="BJ101" s="182" t="str">
        <f>IF([7]回答表!X51="●",[7]回答表!E220,IF([7]回答表!AA51="●",[7]回答表!E248,""))</f>
        <v/>
      </c>
      <c r="BK101" s="183"/>
      <c r="BL101" s="183"/>
      <c r="BM101" s="184"/>
      <c r="BN101" s="182" t="str">
        <f>IF([7]回答表!X51="●",[7]回答表!E221,IF([7]回答表!AA51="●",[7]回答表!E249,""))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IF([7]回答表!AA51="●","●","")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IF([7]回答表!X51="●",[7]回答表!E224,IF([7]回答表!AA51="●",[7]回答表!E252,""))</f>
        <v/>
      </c>
      <c r="V110" s="62"/>
      <c r="W110" s="62"/>
      <c r="X110" s="62"/>
      <c r="Y110" s="62"/>
      <c r="Z110" s="62"/>
      <c r="AA110" s="62"/>
      <c r="AB110" s="62"/>
      <c r="AC110" s="62"/>
      <c r="AD110" s="62"/>
      <c r="AE110" s="65" t="s">
        <v>83</v>
      </c>
      <c r="AF110" s="65"/>
      <c r="AG110" s="65"/>
      <c r="AH110" s="65"/>
      <c r="AI110" s="65"/>
      <c r="AJ110" s="66"/>
      <c r="AK110" s="170"/>
      <c r="AL110" s="170"/>
      <c r="AM110" s="169" t="str">
        <f>IF([7]回答表!X51="●",[7]回答表!B226,IF([7]回答表!AA51="●",[7]回答表!B254,""))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IF([7]回答表!AD51="●","●","")</f>
        <v/>
      </c>
      <c r="O117" s="167"/>
      <c r="P117" s="167"/>
      <c r="Q117" s="168"/>
      <c r="R117" s="156"/>
      <c r="S117" s="156"/>
      <c r="T117" s="156"/>
      <c r="U117" s="169" t="str">
        <f>IF([7]回答表!AD51="●",[7]回答表!B265,"")</f>
        <v/>
      </c>
      <c r="V117" s="52"/>
      <c r="W117" s="52"/>
      <c r="X117" s="52"/>
      <c r="Y117" s="52"/>
      <c r="Z117" s="52"/>
      <c r="AA117" s="52"/>
      <c r="AB117" s="52"/>
      <c r="AC117" s="52"/>
      <c r="AD117" s="52"/>
      <c r="AE117" s="52"/>
      <c r="AF117" s="52"/>
      <c r="AG117" s="52"/>
      <c r="AH117" s="52"/>
      <c r="AI117" s="52"/>
      <c r="AJ117" s="53"/>
      <c r="AK117" s="170"/>
      <c r="AL117" s="170"/>
      <c r="AM117" s="169" t="str">
        <f>IF([7]回答表!AD51="●",[7]回答表!B271,"")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IF([7]回答表!F18="水道事業",IF([7]回答表!X52="●","●",""),"")</f>
        <v>●</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IF([7]回答表!F18="水道事業",IF([7]回答表!X52="●",[7]回答表!B282,IF([7]回答表!AA52="●",[7]回答表!B352,"")),"")</f>
        <v>国の方針をきっかけに簡水統合を実施。
統合により地区によって異なっていた水道料金の体系を一本化することができた。</v>
      </c>
      <c r="AN129" s="52"/>
      <c r="AO129" s="52"/>
      <c r="AP129" s="52"/>
      <c r="AQ129" s="52"/>
      <c r="AR129" s="52"/>
      <c r="AS129" s="52"/>
      <c r="AT129" s="52"/>
      <c r="AU129" s="52"/>
      <c r="AV129" s="52"/>
      <c r="AW129" s="52"/>
      <c r="AX129" s="52"/>
      <c r="AY129" s="52"/>
      <c r="AZ129" s="52"/>
      <c r="BA129" s="52"/>
      <c r="BB129" s="52"/>
      <c r="BC129" s="53"/>
      <c r="BD129" s="150"/>
      <c r="BE129" s="150"/>
      <c r="BF129" s="172" t="str">
        <f>IF([7]回答表!F18="水道事業",IF([7]回答表!X52="●",[7]回答表!B330,IF([7]回答表!AA52="●",[7]回答表!B399,"")),"")</f>
        <v>平成</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IF([7]回答表!F18="水道事業",IF([7]回答表!X52="●",[7]回答表!J290,IF([7]回答表!AA52="●",[7]回答表!J360,"")),"")</f>
        <v>●</v>
      </c>
      <c r="V131" s="139"/>
      <c r="W131" s="139"/>
      <c r="X131" s="139"/>
      <c r="Y131" s="139"/>
      <c r="Z131" s="139"/>
      <c r="AA131" s="139"/>
      <c r="AB131" s="140"/>
      <c r="AC131" s="138" t="str">
        <f>IF([7]回答表!F18="水道事業",IF([7]回答表!X52="●",[7]回答表!J292,IF([7]回答表!AA52="●",[7]回答表!J362,"")),"")</f>
        <v xml:space="preserve">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f>IF([7]回答表!F18="水道事業",IF([7]回答表!X52="●",[7]回答表!E330,IF([7]回答表!AA52="●",[7]回答表!E399,"")),"")</f>
        <v>29</v>
      </c>
      <c r="BG132" s="183"/>
      <c r="BH132" s="183"/>
      <c r="BI132" s="183"/>
      <c r="BJ132" s="182">
        <f>IF([7]回答表!F18="水道事業",IF([7]回答表!X52="●",[7]回答表!E331,IF([7]回答表!AA52="●",[7]回答表!E400,"")),"")</f>
        <v>4</v>
      </c>
      <c r="BK132" s="183"/>
      <c r="BL132" s="183"/>
      <c r="BM132" s="183"/>
      <c r="BN132" s="182">
        <f>IF([7]回答表!F18="水道事業",IF([7]回答表!X52="●",[7]回答表!E332,IF([7]回答表!AA52="●",[7]回答表!E401,"")),"")</f>
        <v>1</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IF([7]回答表!F18="水道事業",IF([7]回答表!AA52="●","●",""),"")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IF([7]回答表!F18="水道事業",IF([7]回答表!X52="●",[7]回答表!J294,IF([7]回答表!AA52="●",[7]回答表!J364,"")),"")</f>
        <v xml:space="preserve"> </v>
      </c>
      <c r="V136" s="139"/>
      <c r="W136" s="139"/>
      <c r="X136" s="139"/>
      <c r="Y136" s="139"/>
      <c r="Z136" s="139"/>
      <c r="AA136" s="139"/>
      <c r="AB136" s="140"/>
      <c r="AC136" s="138" t="str">
        <f>IF([7]回答表!F18="水道事業",IF([7]回答表!X52="●",[7]回答表!J296,IF([7]回答表!AA52="●",[7]回答表!J366,"")),"")</f>
        <v xml:space="preserve">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f>IF([7]回答表!F18="水道事業",IF([7]回答表!X52="●",[7]回答表!E339,IF([7]回答表!AA52="●",[7]回答表!E408,"")),"")</f>
        <v>0</v>
      </c>
      <c r="V141" s="62"/>
      <c r="W141" s="62"/>
      <c r="X141" s="62"/>
      <c r="Y141" s="62"/>
      <c r="Z141" s="62"/>
      <c r="AA141" s="62"/>
      <c r="AB141" s="62"/>
      <c r="AC141" s="62"/>
      <c r="AD141" s="62"/>
      <c r="AE141" s="65" t="s">
        <v>83</v>
      </c>
      <c r="AF141" s="65"/>
      <c r="AG141" s="65"/>
      <c r="AH141" s="65"/>
      <c r="AI141" s="65"/>
      <c r="AJ141" s="66"/>
      <c r="AK141" s="170"/>
      <c r="AL141" s="170"/>
      <c r="AM141" s="169">
        <f>IF([7]回答表!F18="水道事業",IF([7]回答表!X52="●",[7]回答表!B341,IF([7]回答表!AA52="●",[7]回答表!B410,"")),"")</f>
        <v>0</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IF([7]回答表!F18="水道事業",IF([7]回答表!AD52="●","●",""),"")</f>
        <v/>
      </c>
      <c r="O148" s="167"/>
      <c r="P148" s="167"/>
      <c r="Q148" s="168"/>
      <c r="R148" s="156"/>
      <c r="S148" s="156"/>
      <c r="T148" s="156"/>
      <c r="U148" s="169" t="str">
        <f>IF([7]回答表!F18="水道事業",IF([7]回答表!AD52="●",[7]回答表!B421,""),"")</f>
        <v/>
      </c>
      <c r="V148" s="52"/>
      <c r="W148" s="52"/>
      <c r="X148" s="52"/>
      <c r="Y148" s="52"/>
      <c r="Z148" s="52"/>
      <c r="AA148" s="52"/>
      <c r="AB148" s="52"/>
      <c r="AC148" s="52"/>
      <c r="AD148" s="52"/>
      <c r="AE148" s="52"/>
      <c r="AF148" s="52"/>
      <c r="AG148" s="52"/>
      <c r="AH148" s="52"/>
      <c r="AI148" s="52"/>
      <c r="AJ148" s="53"/>
      <c r="AK148" s="206"/>
      <c r="AL148" s="206"/>
      <c r="AM148" s="169" t="str">
        <f>IF([7]回答表!F18="水道事業",IF([7]回答表!AD52="●",[7]回答表!B427,""),"")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IF([7]回答表!F18="簡易水道事業",IF([7]回答表!X52="●",[7]回答表!B282,IF([7]回答表!AA52="●",[7]回答表!B352,"")),"")</f>
        <v/>
      </c>
      <c r="AN160" s="52"/>
      <c r="AO160" s="52"/>
      <c r="AP160" s="52"/>
      <c r="AQ160" s="52"/>
      <c r="AR160" s="52"/>
      <c r="AS160" s="52"/>
      <c r="AT160" s="52"/>
      <c r="AU160" s="52"/>
      <c r="AV160" s="52"/>
      <c r="AW160" s="52"/>
      <c r="AX160" s="52"/>
      <c r="AY160" s="52"/>
      <c r="AZ160" s="52"/>
      <c r="BA160" s="52"/>
      <c r="BB160" s="53"/>
      <c r="BC160" s="157"/>
      <c r="BD160" s="150"/>
      <c r="BE160" s="150"/>
      <c r="BF160" s="172" t="str">
        <f>IF([7]回答表!F18="簡易水道事業",IF([7]回答表!X52="●",[7]回答表!B330,IF([7]回答表!AA52="●",[7]回答表!B399,"")),"")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IF([7]回答表!F18="簡易水道事業",IF([7]回答表!X52="●","●",""),"")</f>
        <v/>
      </c>
      <c r="O162" s="167"/>
      <c r="P162" s="167"/>
      <c r="Q162" s="168"/>
      <c r="R162" s="156"/>
      <c r="S162" s="156"/>
      <c r="T162" s="156"/>
      <c r="U162" s="138" t="str">
        <f>IF([7]回答表!F18="簡易水道事業",IF([7]回答表!X52="●",[7]回答表!S301,IF([7]回答表!AA52="●",[7]回答表!S371,"")),"")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IF([7]回答表!F18="簡易水道事業",IF([7]回答表!X52="●",[7]回答表!E330,IF([7]回答表!AA52="●",[7]回答表!E399,"")),"")</f>
        <v/>
      </c>
      <c r="BG163" s="183"/>
      <c r="BH163" s="183"/>
      <c r="BI163" s="183"/>
      <c r="BJ163" s="182" t="str">
        <f>IF([7]回答表!F18="簡易水道事業",IF([7]回答表!X52="●",[7]回答表!E331,IF([7]回答表!AA52="●",[7]回答表!E400,"")),"")</f>
        <v/>
      </c>
      <c r="BK163" s="183"/>
      <c r="BL163" s="183"/>
      <c r="BM163" s="183"/>
      <c r="BN163" s="182" t="str">
        <f>IF([7]回答表!F18="簡易水道事業",IF([7]回答表!X52="●",[7]回答表!E332,IF([7]回答表!AA52="●",[7]回答表!E401,"")),"")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IF([7]回答表!F18="簡易水道事業",IF([7]回答表!X52="●",[7]回答表!S302,IF([7]回答表!AA52="●",[7]回答表!S372,"")),"")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IF([7]回答表!F18="簡易水道事業",IF([7]回答表!AA52="●","●",""),"")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IF([7]回答表!F18="簡易水道事業",IF([7]回答表!X52="●",[7]回答表!S303,IF([7]回答表!AA52="●",[7]回答表!S373,"")),"")</f>
        <v/>
      </c>
      <c r="V172" s="139"/>
      <c r="W172" s="139"/>
      <c r="X172" s="139"/>
      <c r="Y172" s="139"/>
      <c r="Z172" s="139"/>
      <c r="AA172" s="139"/>
      <c r="AB172" s="139"/>
      <c r="AC172" s="139"/>
      <c r="AD172" s="139"/>
      <c r="AE172" s="139"/>
      <c r="AF172" s="139"/>
      <c r="AG172" s="139"/>
      <c r="AH172" s="139"/>
      <c r="AI172" s="139"/>
      <c r="AJ172" s="140"/>
      <c r="AK172" s="124"/>
      <c r="AL172" s="124"/>
      <c r="AM172" s="249" t="str">
        <f>IF([7]回答表!F18="簡易水道事業",IF([7]回答表!X52="●",[7]回答表!Y305,IF([7]回答表!AA52="●",[7]回答表!Y375,"")),"")</f>
        <v/>
      </c>
      <c r="AN172" s="249"/>
      <c r="AO172" s="249"/>
      <c r="AP172" s="249"/>
      <c r="AQ172" s="249"/>
      <c r="AR172" s="249"/>
      <c r="AS172" s="249" t="str">
        <f>IF([7]回答表!F18="簡易水道事業",IF([7]回答表!X52="●",[7]回答表!Y306,IF([7]回答表!AA52="●",[7]回答表!Y376,"")),"")</f>
        <v/>
      </c>
      <c r="AT172" s="249"/>
      <c r="AU172" s="249"/>
      <c r="AV172" s="249"/>
      <c r="AW172" s="249"/>
      <c r="AX172" s="249"/>
      <c r="AY172" s="249" t="str">
        <f>IF([7]回答表!F18="簡易水道事業",IF([7]回答表!X52="●",[7]回答表!Y307,IF([7]回答表!AA52="●",[7]回答表!Y377,"")),"")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IF([7]回答表!F18="簡易水道事業",IF([7]回答表!X52="●",[7]回答表!E339,IF([7]回答表!AA52="●",[7]回答表!E408,"")),"")</f>
        <v/>
      </c>
      <c r="V177" s="62"/>
      <c r="W177" s="62"/>
      <c r="X177" s="62"/>
      <c r="Y177" s="62"/>
      <c r="Z177" s="62"/>
      <c r="AA177" s="62"/>
      <c r="AB177" s="62"/>
      <c r="AC177" s="62"/>
      <c r="AD177" s="62"/>
      <c r="AE177" s="65" t="s">
        <v>83</v>
      </c>
      <c r="AF177" s="65"/>
      <c r="AG177" s="65"/>
      <c r="AH177" s="65"/>
      <c r="AI177" s="65"/>
      <c r="AJ177" s="66"/>
      <c r="AK177" s="170"/>
      <c r="AL177" s="170"/>
      <c r="AM177" s="169" t="str">
        <f>IF([7]回答表!F18="簡易水道事業",IF([7]回答表!X52="●",[7]回答表!B341,IF([7]回答表!AA52="●",[7]回答表!B410,"")),"")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IF([7]回答表!F18="簡易水道事業",IF([7]回答表!AD52="●","●",""),"")</f>
        <v/>
      </c>
      <c r="O184" s="167"/>
      <c r="P184" s="167"/>
      <c r="Q184" s="168"/>
      <c r="R184" s="156"/>
      <c r="S184" s="156"/>
      <c r="T184" s="156"/>
      <c r="U184" s="169" t="str">
        <f>IF([7]回答表!F18="簡易水道事業",IF([7]回答表!AD52="●",[7]回答表!B421,""),"")</f>
        <v/>
      </c>
      <c r="V184" s="52"/>
      <c r="W184" s="52"/>
      <c r="X184" s="52"/>
      <c r="Y184" s="52"/>
      <c r="Z184" s="52"/>
      <c r="AA184" s="52"/>
      <c r="AB184" s="52"/>
      <c r="AC184" s="52"/>
      <c r="AD184" s="52"/>
      <c r="AE184" s="52"/>
      <c r="AF184" s="52"/>
      <c r="AG184" s="52"/>
      <c r="AH184" s="52"/>
      <c r="AI184" s="52"/>
      <c r="AJ184" s="53"/>
      <c r="AK184" s="206"/>
      <c r="AL184" s="206"/>
      <c r="AM184" s="169" t="str">
        <f>IF([7]回答表!F18="簡易水道事業",IF([7]回答表!AD52="●",[7]回答表!B427,""),"")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IF([7]回答表!F18="下水道事業",IF([7]回答表!X52="●","●",""),"")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IF([7]回答表!F18="下水道事業",IF([7]回答表!X52="●",[7]回答表!B282,IF([7]回答表!AA52="●",[7]回答表!B352,"")),"")</f>
        <v/>
      </c>
      <c r="AN196" s="52"/>
      <c r="AO196" s="52"/>
      <c r="AP196" s="52"/>
      <c r="AQ196" s="52"/>
      <c r="AR196" s="52"/>
      <c r="AS196" s="52"/>
      <c r="AT196" s="52"/>
      <c r="AU196" s="52"/>
      <c r="AV196" s="52"/>
      <c r="AW196" s="52"/>
      <c r="AX196" s="52"/>
      <c r="AY196" s="52"/>
      <c r="AZ196" s="52"/>
      <c r="BA196" s="52"/>
      <c r="BB196" s="52"/>
      <c r="BC196" s="53"/>
      <c r="BD196" s="150"/>
      <c r="BE196" s="150"/>
      <c r="BF196" s="172" t="str">
        <f>IF([7]回答表!F18="下水道事業",IF([7]回答表!X52="●",[7]回答表!B330,IF([7]回答表!AA52="●",[7]回答表!B399,"")),"")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IF([7]回答表!F18="下水道事業",IF([7]回答表!X52="●",[7]回答表!N311,IF([7]回答表!AA52="●",[7]回答表!N381,"")),"")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IF([7]回答表!F18="下水道事業",IF([7]回答表!X52="●",[7]回答表!E330,IF([7]回答表!AA52="●",[7]回答表!E399,"")),"")</f>
        <v/>
      </c>
      <c r="BG199" s="183"/>
      <c r="BH199" s="183"/>
      <c r="BI199" s="183"/>
      <c r="BJ199" s="182" t="str">
        <f>IF([7]回答表!F18="下水道事業",IF([7]回答表!X52="●",[7]回答表!E331,IF([7]回答表!AA52="●",[7]回答表!E400,"")),"")</f>
        <v/>
      </c>
      <c r="BK199" s="183"/>
      <c r="BL199" s="183"/>
      <c r="BM199" s="183"/>
      <c r="BN199" s="182" t="str">
        <f>IF([7]回答表!F18="下水道事業",IF([7]回答表!X52="●",[7]回答表!E332,IF([7]回答表!AA52="●",[7]回答表!E401,"")),"")</f>
        <v/>
      </c>
      <c r="BO199" s="183"/>
      <c r="BP199" s="183"/>
      <c r="BQ199" s="184"/>
      <c r="BR199" s="15"/>
      <c r="BX199" s="251" t="str">
        <f>IF([7]回答表!AQ21="下水道事業",IF([7]回答表!BI54="○",[7]回答表!AM285,IF([7]回答表!BL54="○",[7]回答表!AM355,"")),"")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IF([7]回答表!F18="下水道事業",IF([7]回答表!X52="●",[7]回答表!Y313,IF([7]回答表!AA52="●",[7]回答表!Y383,"")),"")</f>
        <v/>
      </c>
      <c r="V204" s="139"/>
      <c r="W204" s="139"/>
      <c r="X204" s="139"/>
      <c r="Y204" s="139"/>
      <c r="Z204" s="139"/>
      <c r="AA204" s="139"/>
      <c r="AB204" s="140"/>
      <c r="AC204" s="138" t="str">
        <f>IF([7]回答表!F18="下水道事業",IF([7]回答表!X52="●",[7]回答表!Y314,IF([7]回答表!AA52="●",[7]回答表!Y384,"")),"")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IF([7]回答表!F18="下水道事業",IF([7]回答表!X52="●",[7]回答表!Y316,IF([7]回答表!AA52="●",[7]回答表!Y386,"")),"")</f>
        <v/>
      </c>
      <c r="V210" s="139"/>
      <c r="W210" s="139"/>
      <c r="X210" s="139"/>
      <c r="Y210" s="139"/>
      <c r="Z210" s="139"/>
      <c r="AA210" s="139"/>
      <c r="AB210" s="140"/>
      <c r="AC210" s="138" t="str">
        <f>IF([7]回答表!F18="下水道事業",IF([7]回答表!X52="●",[7]回答表!Y317,IF([7]回答表!AA52="●",[7]回答表!Y387,"")),"")</f>
        <v/>
      </c>
      <c r="AD210" s="139"/>
      <c r="AE210" s="139"/>
      <c r="AF210" s="139"/>
      <c r="AG210" s="139"/>
      <c r="AH210" s="139"/>
      <c r="AI210" s="139"/>
      <c r="AJ210" s="140"/>
      <c r="AK210" s="138" t="str">
        <f>IF([7]回答表!F18="下水道事業",IF([7]回答表!X52="●",[7]回答表!Y318,IF([7]回答表!AA52="●",[7]回答表!Y388,"")),"")</f>
        <v/>
      </c>
      <c r="AL210" s="139"/>
      <c r="AM210" s="139"/>
      <c r="AN210" s="139"/>
      <c r="AO210" s="139"/>
      <c r="AP210" s="139"/>
      <c r="AQ210" s="139"/>
      <c r="AR210" s="140"/>
      <c r="AS210" s="138" t="str">
        <f>IF([7]回答表!F18="下水道事業",IF([7]回答表!X52="●",[7]回答表!Y319,IF([7]回答表!AA52="●",[7]回答表!Y389,"")),"")</f>
        <v/>
      </c>
      <c r="AT210" s="139"/>
      <c r="AU210" s="139"/>
      <c r="AV210" s="139"/>
      <c r="AW210" s="139"/>
      <c r="AX210" s="139"/>
      <c r="AY210" s="139"/>
      <c r="AZ210" s="140"/>
      <c r="BA210" s="138" t="str">
        <f>IF([7]回答表!F18="下水道事業",IF([7]回答表!X52="●",[7]回答表!Y320,IF([7]回答表!AA52="●",[7]回答表!Y390,"")),"")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IF([7]回答表!F18="下水道事業",IF([7]回答表!AA52="●","●",""),"")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IF([7]回答表!F18="下水道事業",IF([7]回答表!X52="●",[7]回答表!N322,IF([7]回答表!AA52="●",[7]回答表!N392,"")),"")</f>
        <v/>
      </c>
      <c r="V216" s="139"/>
      <c r="W216" s="139"/>
      <c r="X216" s="139"/>
      <c r="Y216" s="139"/>
      <c r="Z216" s="139"/>
      <c r="AA216" s="139"/>
      <c r="AB216" s="140"/>
      <c r="AC216" s="138" t="str">
        <f>IF([7]回答表!F18="下水道事業",IF([7]回答表!X52="●",[7]回答表!N323,IF([7]回答表!AA52="●",[7]回答表!N393,"")),"")</f>
        <v/>
      </c>
      <c r="AD216" s="139"/>
      <c r="AE216" s="139"/>
      <c r="AF216" s="139"/>
      <c r="AG216" s="139"/>
      <c r="AH216" s="139"/>
      <c r="AI216" s="139"/>
      <c r="AJ216" s="140"/>
      <c r="AK216" s="138" t="str">
        <f>IF([7]回答表!F18="下水道事業",IF([7]回答表!X52="●",[7]回答表!N324,IF([7]回答表!AA52="●",[7]回答表!N394,"")),"")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IF([7]回答表!F18="下水道事業",IF([7]回答表!X52="●",[7]回答表!E339,IF([7]回答表!AA52="●",[7]回答表!E408,"")),"")</f>
        <v/>
      </c>
      <c r="V221" s="62"/>
      <c r="W221" s="62"/>
      <c r="X221" s="62"/>
      <c r="Y221" s="62"/>
      <c r="Z221" s="62"/>
      <c r="AA221" s="62"/>
      <c r="AB221" s="62"/>
      <c r="AC221" s="62"/>
      <c r="AD221" s="62"/>
      <c r="AE221" s="65" t="s">
        <v>83</v>
      </c>
      <c r="AF221" s="65"/>
      <c r="AG221" s="65"/>
      <c r="AH221" s="65"/>
      <c r="AI221" s="65"/>
      <c r="AJ221" s="66"/>
      <c r="AK221" s="170"/>
      <c r="AL221" s="170"/>
      <c r="AM221" s="169" t="str">
        <f>IF([7]回答表!F18="下水道事業",IF([7]回答表!X52="●",[7]回答表!B341,IF([7]回答表!AA52="●",[7]回答表!B410,"")),"")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IF([7]回答表!F18="下水道事業",IF([7]回答表!AD52="●","●",""),"")</f>
        <v/>
      </c>
      <c r="O228" s="167"/>
      <c r="P228" s="167"/>
      <c r="Q228" s="168"/>
      <c r="R228" s="156"/>
      <c r="S228" s="156"/>
      <c r="T228" s="156"/>
      <c r="U228" s="169" t="str">
        <f>IF([7]回答表!F18="下水道事業",IF([7]回答表!AD52="●",[7]回答表!B421,""),"")</f>
        <v/>
      </c>
      <c r="V228" s="52"/>
      <c r="W228" s="52"/>
      <c r="X228" s="52"/>
      <c r="Y228" s="52"/>
      <c r="Z228" s="52"/>
      <c r="AA228" s="52"/>
      <c r="AB228" s="52"/>
      <c r="AC228" s="52"/>
      <c r="AD228" s="52"/>
      <c r="AE228" s="52"/>
      <c r="AF228" s="52"/>
      <c r="AG228" s="52"/>
      <c r="AH228" s="52"/>
      <c r="AI228" s="52"/>
      <c r="AJ228" s="53"/>
      <c r="AK228" s="206"/>
      <c r="AL228" s="206"/>
      <c r="AM228" s="169" t="str">
        <f>IF([7]回答表!F18="下水道事業",IF([7]回答表!AD52="●",[7]回答表!B427,""),"")</f>
        <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IF([7]回答表!BD18="●",IF([7]回答表!X52="●","●",""),"")</f>
        <v/>
      </c>
      <c r="O240" s="167"/>
      <c r="P240" s="167"/>
      <c r="Q240" s="168"/>
      <c r="R240" s="156"/>
      <c r="S240" s="156"/>
      <c r="T240" s="156"/>
      <c r="U240" s="169" t="str">
        <f>IF([7]回答表!BD18="●",IF([7]回答表!X52="●",[7]回答表!B282,IF([7]回答表!AA52="●",[7]回答表!B352,"")),"")</f>
        <v/>
      </c>
      <c r="V240" s="52"/>
      <c r="W240" s="52"/>
      <c r="X240" s="52"/>
      <c r="Y240" s="52"/>
      <c r="Z240" s="52"/>
      <c r="AA240" s="52"/>
      <c r="AB240" s="52"/>
      <c r="AC240" s="52"/>
      <c r="AD240" s="52"/>
      <c r="AE240" s="52"/>
      <c r="AF240" s="52"/>
      <c r="AG240" s="52"/>
      <c r="AH240" s="52"/>
      <c r="AI240" s="52"/>
      <c r="AJ240" s="53"/>
      <c r="AK240" s="170"/>
      <c r="AL240" s="170"/>
      <c r="AM240" s="172" t="str">
        <f>IF([7]回答表!BD18="●",IF([7]回答表!X52="●",[7]回答表!B330,IF([7]回答表!AA52="●",[7]回答表!B399,"")),"")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IF([7]回答表!BD18="●",IF([7]回答表!X52="●",[7]回答表!E330,IF([7]回答表!AA52="●",[7]回答表!E399,"")),"")</f>
        <v/>
      </c>
      <c r="AN243" s="183"/>
      <c r="AO243" s="183"/>
      <c r="AP243" s="183"/>
      <c r="AQ243" s="182" t="str">
        <f>IF([7]回答表!BD18="●",IF([7]回答表!X52="●",[7]回答表!E331,IF([7]回答表!AA52="●",[7]回答表!E400,"")),"")</f>
        <v/>
      </c>
      <c r="AR243" s="183"/>
      <c r="AS243" s="183"/>
      <c r="AT243" s="183"/>
      <c r="AU243" s="182" t="str">
        <f>IF([7]回答表!BD18="●",IF([7]回答表!X52="●",[7]回答表!E332,IF([7]回答表!AA52="●",[7]回答表!E401,"")),"")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IF([7]回答表!BD18="●",IF([7]回答表!AA52="●","●",""),"")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IF([7]回答表!BD18="●",IF([7]回答表!X52="●",[7]回答表!E339,IF([7]回答表!AA52="●",[7]回答表!E408,"")),"")</f>
        <v/>
      </c>
      <c r="V252" s="62"/>
      <c r="W252" s="62"/>
      <c r="X252" s="62"/>
      <c r="Y252" s="62"/>
      <c r="Z252" s="62"/>
      <c r="AA252" s="62"/>
      <c r="AB252" s="62"/>
      <c r="AC252" s="62"/>
      <c r="AD252" s="62"/>
      <c r="AE252" s="65" t="s">
        <v>83</v>
      </c>
      <c r="AF252" s="65"/>
      <c r="AG252" s="65"/>
      <c r="AH252" s="65"/>
      <c r="AI252" s="65"/>
      <c r="AJ252" s="66"/>
      <c r="AK252" s="170"/>
      <c r="AL252" s="170"/>
      <c r="AM252" s="169" t="str">
        <f>IF([7]回答表!BD18="●",IF([7]回答表!X52="●",[7]回答表!B341,IF([7]回答表!AA52="●",[7]回答表!B410,"")),"")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IF([7]回答表!BD18="●",IF([7]回答表!AD52="●","●",""),"")</f>
        <v/>
      </c>
      <c r="O259" s="167"/>
      <c r="P259" s="167"/>
      <c r="Q259" s="168"/>
      <c r="R259" s="156"/>
      <c r="S259" s="156"/>
      <c r="T259" s="156"/>
      <c r="U259" s="169" t="str">
        <f>IF([7]回答表!BD18="●",IF([7]回答表!AD52="●",[7]回答表!B421,""),"")</f>
        <v/>
      </c>
      <c r="V259" s="52"/>
      <c r="W259" s="52"/>
      <c r="X259" s="52"/>
      <c r="Y259" s="52"/>
      <c r="Z259" s="52"/>
      <c r="AA259" s="52"/>
      <c r="AB259" s="52"/>
      <c r="AC259" s="52"/>
      <c r="AD259" s="52"/>
      <c r="AE259" s="52"/>
      <c r="AF259" s="52"/>
      <c r="AG259" s="52"/>
      <c r="AH259" s="52"/>
      <c r="AI259" s="52"/>
      <c r="AJ259" s="53"/>
      <c r="AK259" s="266"/>
      <c r="AL259" s="266"/>
      <c r="AM259" s="169" t="str">
        <f>IF([7]回答表!BD18="●",IF([7]回答表!AD52="●",[7]回答表!B427,""),"")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IF([7]回答表!X53="●","●","")</f>
        <v/>
      </c>
      <c r="O271" s="167"/>
      <c r="P271" s="167"/>
      <c r="Q271" s="168"/>
      <c r="R271" s="156"/>
      <c r="S271" s="156"/>
      <c r="T271" s="156"/>
      <c r="U271" s="169" t="str">
        <f>IF([7]回答表!X53="●",[7]回答表!B438,IF([7]回答表!AA53="●",[7]回答表!B466,""))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IF([7]回答表!X53="●",[7]回答表!U444,IF([7]回答表!AA53="●",[7]回答表!U472,""))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IF([7]回答表!X53="●",[7]回答表!G444,IF([7]回答表!AA53="●",[7]回答表!G472,""))</f>
        <v/>
      </c>
      <c r="AN274" s="139"/>
      <c r="AO274" s="139"/>
      <c r="AP274" s="139"/>
      <c r="AQ274" s="139"/>
      <c r="AR274" s="139"/>
      <c r="AS274" s="139"/>
      <c r="AT274" s="140"/>
      <c r="AU274" s="138" t="str">
        <f>IF([7]回答表!X53="●",[7]回答表!G445,IF([7]回答表!AA53="●",[7]回答表!G473,""))</f>
        <v/>
      </c>
      <c r="AV274" s="139"/>
      <c r="AW274" s="139"/>
      <c r="AX274" s="139"/>
      <c r="AY274" s="139"/>
      <c r="AZ274" s="139"/>
      <c r="BA274" s="139"/>
      <c r="BB274" s="140"/>
      <c r="BC274" s="157"/>
      <c r="BD274" s="150"/>
      <c r="BE274" s="150"/>
      <c r="BF274" s="182" t="str">
        <f>IF([7]回答表!X53="●",[7]回答表!X444,IF([7]回答表!AA53="●",[7]回答表!X472,""))</f>
        <v/>
      </c>
      <c r="BG274" s="183"/>
      <c r="BH274" s="183"/>
      <c r="BI274" s="183"/>
      <c r="BJ274" s="182" t="str">
        <f>IF([7]回答表!X53="●",[7]回答表!X445,IF([7]回答表!AA53="●",[7]回答表!X473,""))</f>
        <v/>
      </c>
      <c r="BK274" s="183"/>
      <c r="BL274" s="183"/>
      <c r="BM274" s="184"/>
      <c r="BN274" s="182" t="str">
        <f>IF([7]回答表!X53="●",[7]回答表!X446,IF([7]回答表!AA53="●",[7]回答表!X474,""))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IF([7]回答表!AA53="●","●","")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IF([7]回答表!X53="●",[7]回答表!E453,IF([7]回答表!AA53="●",[7]回答表!E477,""))</f>
        <v/>
      </c>
      <c r="V283" s="62"/>
      <c r="W283" s="62"/>
      <c r="X283" s="62"/>
      <c r="Y283" s="62"/>
      <c r="Z283" s="62"/>
      <c r="AA283" s="62"/>
      <c r="AB283" s="62"/>
      <c r="AC283" s="62"/>
      <c r="AD283" s="62"/>
      <c r="AE283" s="65" t="s">
        <v>83</v>
      </c>
      <c r="AF283" s="65"/>
      <c r="AG283" s="65"/>
      <c r="AH283" s="65"/>
      <c r="AI283" s="65"/>
      <c r="AJ283" s="66"/>
      <c r="AK283" s="170"/>
      <c r="AL283" s="170"/>
      <c r="AM283" s="169" t="str">
        <f>IF([7]回答表!X53="●",[7]回答表!B455,IF([7]回答表!AA53="●",[7]回答表!B479,""))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IF([7]回答表!AD53="●","●","")</f>
        <v/>
      </c>
      <c r="O290" s="167"/>
      <c r="P290" s="167"/>
      <c r="Q290" s="168"/>
      <c r="R290" s="156"/>
      <c r="S290" s="156"/>
      <c r="T290" s="156"/>
      <c r="U290" s="169" t="str">
        <f>IF([7]回答表!AD53="●",[7]回答表!B490,"")</f>
        <v/>
      </c>
      <c r="V290" s="52"/>
      <c r="W290" s="52"/>
      <c r="X290" s="52"/>
      <c r="Y290" s="52"/>
      <c r="Z290" s="52"/>
      <c r="AA290" s="52"/>
      <c r="AB290" s="52"/>
      <c r="AC290" s="52"/>
      <c r="AD290" s="52"/>
      <c r="AE290" s="52"/>
      <c r="AF290" s="52"/>
      <c r="AG290" s="52"/>
      <c r="AH290" s="52"/>
      <c r="AI290" s="52"/>
      <c r="AJ290" s="53"/>
      <c r="AK290" s="266"/>
      <c r="AL290" s="266"/>
      <c r="AM290" s="169" t="str">
        <f>IF([7]回答表!AD53="●",[7]回答表!B496,"")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IF([7]回答表!X54="●","●","")</f>
        <v/>
      </c>
      <c r="O302" s="167"/>
      <c r="P302" s="167"/>
      <c r="Q302" s="168"/>
      <c r="R302" s="156"/>
      <c r="S302" s="156"/>
      <c r="T302" s="156"/>
      <c r="U302" s="169" t="str">
        <f>IF([7]回答表!X54="●",[7]回答表!B507,IF([7]回答表!AA54="●",[7]回答表!B537,""))</f>
        <v/>
      </c>
      <c r="V302" s="52"/>
      <c r="W302" s="52"/>
      <c r="X302" s="52"/>
      <c r="Y302" s="52"/>
      <c r="Z302" s="52"/>
      <c r="AA302" s="52"/>
      <c r="AB302" s="52"/>
      <c r="AC302" s="52"/>
      <c r="AD302" s="52"/>
      <c r="AE302" s="52"/>
      <c r="AF302" s="52"/>
      <c r="AG302" s="52"/>
      <c r="AH302" s="52"/>
      <c r="AI302" s="52"/>
      <c r="AJ302" s="53"/>
      <c r="AK302" s="170"/>
      <c r="AL302" s="170"/>
      <c r="AM302" s="170"/>
      <c r="AN302" s="169" t="str">
        <f>IF([7]回答表!X54="●",[7]回答表!B513,"")</f>
        <v/>
      </c>
      <c r="AO302" s="272"/>
      <c r="AP302" s="272"/>
      <c r="AQ302" s="272"/>
      <c r="AR302" s="272"/>
      <c r="AS302" s="272"/>
      <c r="AT302" s="272"/>
      <c r="AU302" s="272"/>
      <c r="AV302" s="272"/>
      <c r="AW302" s="272"/>
      <c r="AX302" s="272"/>
      <c r="AY302" s="272"/>
      <c r="AZ302" s="272"/>
      <c r="BA302" s="272"/>
      <c r="BB302" s="273"/>
      <c r="BC302" s="157"/>
      <c r="BD302" s="150"/>
      <c r="BE302" s="150"/>
      <c r="BF302" s="172" t="str">
        <f>IF([7]回答表!X54="●",[7]回答表!B519,IF([7]回答表!AA54="●",[7]回答表!B543,""))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IF([7]回答表!X54="●",[7]回答表!E519,IF([7]回答表!AA54="●",[7]回答表!E543,""))</f>
        <v/>
      </c>
      <c r="BG305" s="183"/>
      <c r="BH305" s="183"/>
      <c r="BI305" s="183"/>
      <c r="BJ305" s="182" t="str">
        <f>IF([7]回答表!X54="●",[7]回答表!E520,IF([7]回答表!AA54="●",[7]回答表!E544,""))</f>
        <v/>
      </c>
      <c r="BK305" s="183"/>
      <c r="BL305" s="183"/>
      <c r="BM305" s="184"/>
      <c r="BN305" s="182" t="str">
        <f>IF([7]回答表!X54="●",[7]回答表!E521,IF([7]回答表!AA54="●",[7]回答表!E545,""))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IF([7]回答表!AA54="●","●","")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IF([7]回答表!X54="●",[7]回答表!E524,IF([7]回答表!AA54="●",[7]回答表!E548,""))</f>
        <v/>
      </c>
      <c r="V314" s="62"/>
      <c r="W314" s="62"/>
      <c r="X314" s="62"/>
      <c r="Y314" s="62"/>
      <c r="Z314" s="62"/>
      <c r="AA314" s="62"/>
      <c r="AB314" s="62"/>
      <c r="AC314" s="62"/>
      <c r="AD314" s="62"/>
      <c r="AE314" s="65" t="s">
        <v>83</v>
      </c>
      <c r="AF314" s="65"/>
      <c r="AG314" s="65"/>
      <c r="AH314" s="65"/>
      <c r="AI314" s="65"/>
      <c r="AJ314" s="66"/>
      <c r="AK314" s="170"/>
      <c r="AL314" s="170"/>
      <c r="AM314" s="169" t="str">
        <f>IF([7]回答表!X54="●",[7]回答表!B526,IF([7]回答表!AA54="●",[7]回答表!B550,""))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IF([7]回答表!AD54="●","●","")</f>
        <v/>
      </c>
      <c r="O321" s="167"/>
      <c r="P321" s="167"/>
      <c r="Q321" s="168"/>
      <c r="R321" s="156"/>
      <c r="S321" s="156"/>
      <c r="T321" s="156"/>
      <c r="U321" s="169" t="str">
        <f>IF([7]回答表!AD54="●",[7]回答表!B561,"")</f>
        <v/>
      </c>
      <c r="V321" s="52"/>
      <c r="W321" s="52"/>
      <c r="X321" s="52"/>
      <c r="Y321" s="52"/>
      <c r="Z321" s="52"/>
      <c r="AA321" s="52"/>
      <c r="AB321" s="52"/>
      <c r="AC321" s="52"/>
      <c r="AD321" s="52"/>
      <c r="AE321" s="52"/>
      <c r="AF321" s="52"/>
      <c r="AG321" s="52"/>
      <c r="AH321" s="52"/>
      <c r="AI321" s="52"/>
      <c r="AJ321" s="53"/>
      <c r="AK321" s="266"/>
      <c r="AL321" s="266"/>
      <c r="AM321" s="169" t="str">
        <f>IF([7]回答表!AD54="●",[7]回答表!B567,"")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IF([7]回答表!X55="●","●","")</f>
        <v/>
      </c>
      <c r="O333" s="167"/>
      <c r="P333" s="167"/>
      <c r="Q333" s="168"/>
      <c r="R333" s="156"/>
      <c r="S333" s="156"/>
      <c r="T333" s="156"/>
      <c r="U333" s="169" t="str">
        <f>IF([7]回答表!X55="●",[7]回答表!B578,IF([7]回答表!AA55="●",[7]回答表!B605,""))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IF([7]回答表!X55="●",[7]回答表!BC585,IF([7]回答表!AA55="●",[7]回答表!BC612,""))</f>
        <v/>
      </c>
      <c r="AR333" s="281"/>
      <c r="AS333" s="281"/>
      <c r="AT333" s="281"/>
      <c r="AU333" s="282" t="s">
        <v>67</v>
      </c>
      <c r="AV333" s="283"/>
      <c r="AW333" s="283"/>
      <c r="AX333" s="284"/>
      <c r="AY333" s="281" t="str">
        <f>IF([7]回答表!X55="●",[7]回答表!BC591,IF([7]回答表!AA55="●",[7]回答表!BC617,""))</f>
        <v/>
      </c>
      <c r="AZ333" s="281"/>
      <c r="BA333" s="281"/>
      <c r="BB333" s="281"/>
      <c r="BC333" s="157"/>
      <c r="BD333" s="150"/>
      <c r="BE333" s="150"/>
      <c r="BF333" s="172" t="str">
        <f>IF([7]回答表!X55="●",[7]回答表!S584,IF([7]回答表!AA55="●",[7]回答表!S611,""))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IF([7]回答表!X55="●",[7]回答表!BC586,IF([7]回答表!AA55="●",[7]回答表!BC613,""))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IF([7]回答表!X55="●",[7]回答表!V584,IF([7]回答表!AA55="●",[7]回答表!V611,""))</f>
        <v/>
      </c>
      <c r="BG336" s="183"/>
      <c r="BH336" s="183"/>
      <c r="BI336" s="183"/>
      <c r="BJ336" s="182" t="str">
        <f>IF([7]回答表!X55="●",[7]回答表!V585,IF([7]回答表!AA55="●",[7]回答表!V612,""))</f>
        <v/>
      </c>
      <c r="BK336" s="183"/>
      <c r="BL336" s="183"/>
      <c r="BM336" s="184"/>
      <c r="BN336" s="182" t="str">
        <f>IF([7]回答表!X55="●",[7]回答表!V586,IF([7]回答表!AA55="●",[7]回答表!V613,""))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IF([7]回答表!X55="●",[7]回答表!BC587,IF([7]回答表!AA55="●",[7]回答表!BC614,""))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IF([7]回答表!X55="●",[7]回答表!BC592,IF([7]回答表!AA55="●",[7]回答表!BC618,""))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IF([7]回答表!AA55="●","●","")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IF([7]回答表!X55="●",[7]回答表!BC589,IF([7]回答表!AA55="●",[7]回答表!BC615,""))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IF([7]回答表!X55="●",[7]回答表!BC590,IF([7]回答表!AA55="●",[7]回答表!BC616,""))</f>
        <v/>
      </c>
      <c r="AR341" s="281"/>
      <c r="AS341" s="281"/>
      <c r="AT341" s="281"/>
      <c r="AU341" s="240" t="s">
        <v>73</v>
      </c>
      <c r="AV341" s="241"/>
      <c r="AW341" s="241"/>
      <c r="AX341" s="242"/>
      <c r="AY341" s="291" t="str">
        <f>IF([7]回答表!X55="●",[7]回答表!BC593,IF([7]回答表!AA55="●",[7]回答表!BC619,""))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IF([7]回答表!X55="●",[7]回答表!E592,IF([7]回答表!AA55="●",[7]回答表!E619,""))</f>
        <v/>
      </c>
      <c r="V345" s="62"/>
      <c r="W345" s="62"/>
      <c r="X345" s="62"/>
      <c r="Y345" s="62"/>
      <c r="Z345" s="62"/>
      <c r="AA345" s="62"/>
      <c r="AB345" s="62"/>
      <c r="AC345" s="62"/>
      <c r="AD345" s="62"/>
      <c r="AE345" s="65" t="s">
        <v>83</v>
      </c>
      <c r="AF345" s="65"/>
      <c r="AG345" s="65"/>
      <c r="AH345" s="65"/>
      <c r="AI345" s="65"/>
      <c r="AJ345" s="66"/>
      <c r="AK345" s="170"/>
      <c r="AL345" s="170"/>
      <c r="AM345" s="169" t="str">
        <f>IF([7]回答表!X55="●",[7]回答表!B594,IF([7]回答表!AA55="●",[7]回答表!B621,""))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IF([7]回答表!AD55="●","●","")</f>
        <v/>
      </c>
      <c r="O352" s="167"/>
      <c r="P352" s="167"/>
      <c r="Q352" s="168"/>
      <c r="R352" s="156"/>
      <c r="S352" s="156"/>
      <c r="T352" s="156"/>
      <c r="U352" s="169" t="str">
        <f>IF([7]回答表!AD55="●",[7]回答表!B632,"")</f>
        <v/>
      </c>
      <c r="V352" s="52"/>
      <c r="W352" s="52"/>
      <c r="X352" s="52"/>
      <c r="Y352" s="52"/>
      <c r="Z352" s="52"/>
      <c r="AA352" s="52"/>
      <c r="AB352" s="52"/>
      <c r="AC352" s="52"/>
      <c r="AD352" s="52"/>
      <c r="AE352" s="52"/>
      <c r="AF352" s="52"/>
      <c r="AG352" s="52"/>
      <c r="AH352" s="52"/>
      <c r="AI352" s="52"/>
      <c r="AJ352" s="53"/>
      <c r="AK352" s="206"/>
      <c r="AL352" s="206"/>
      <c r="AM352" s="169" t="str">
        <f>IF([7]回答表!AD55="●",[7]回答表!B638,"")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IF([7]回答表!R56="●",[7]回答表!B651,"")</f>
        <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C0B8-F1B9-444A-931F-A681F64E16C7}">
  <sheetPr>
    <pageSetUpPr fitToPage="1"/>
  </sheetPr>
  <dimension ref="A1:CN384"/>
  <sheetViews>
    <sheetView showZeros="0" view="pageBreakPreview" zoomScale="50" zoomScaleNormal="55" zoomScaleSheetLayoutView="50" workbookViewId="0">
      <selection activeCell="DL69" sqref="DL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IF(COUNTIF([8]回答表!K16,"*")&gt;0,[8]回答表!K16,"")</f>
        <v>南部町</v>
      </c>
      <c r="D11" s="30"/>
      <c r="E11" s="30"/>
      <c r="F11" s="30"/>
      <c r="G11" s="30"/>
      <c r="H11" s="30"/>
      <c r="I11" s="30"/>
      <c r="J11" s="30"/>
      <c r="K11" s="30"/>
      <c r="L11" s="30"/>
      <c r="M11" s="30"/>
      <c r="N11" s="30"/>
      <c r="O11" s="30"/>
      <c r="P11" s="30"/>
      <c r="Q11" s="30"/>
      <c r="R11" s="30"/>
      <c r="S11" s="30"/>
      <c r="T11" s="30"/>
      <c r="U11" s="91" t="str">
        <f>IF(COUNTIF([8]回答表!F18,"*")&gt;0,[8]回答表!F18,"")</f>
        <v>電気事業</v>
      </c>
      <c r="V11" s="31"/>
      <c r="W11" s="31"/>
      <c r="X11" s="31"/>
      <c r="Y11" s="31"/>
      <c r="Z11" s="31"/>
      <c r="AA11" s="31"/>
      <c r="AB11" s="31"/>
      <c r="AC11" s="31"/>
      <c r="AD11" s="31"/>
      <c r="AE11" s="31"/>
      <c r="AF11" s="32"/>
      <c r="AG11" s="32"/>
      <c r="AH11" s="32"/>
      <c r="AI11" s="32"/>
      <c r="AJ11" s="32"/>
      <c r="AK11" s="32"/>
      <c r="AL11" s="32"/>
      <c r="AM11" s="32"/>
      <c r="AN11" s="33"/>
      <c r="AO11" s="41" t="str">
        <f>IF(COUNTIF([8]回答表!W18,"*")&gt;0,[8]回答表!W18,"")</f>
        <v>―</v>
      </c>
      <c r="AP11" s="32"/>
      <c r="AQ11" s="32"/>
      <c r="AR11" s="32"/>
      <c r="AS11" s="32"/>
      <c r="AT11" s="32"/>
      <c r="AU11" s="32"/>
      <c r="AV11" s="32"/>
      <c r="AW11" s="32"/>
      <c r="AX11" s="32"/>
      <c r="AY11" s="32"/>
      <c r="AZ11" s="32"/>
      <c r="BA11" s="32"/>
      <c r="BB11" s="32"/>
      <c r="BC11" s="32"/>
      <c r="BD11" s="32"/>
      <c r="BE11" s="32"/>
      <c r="BF11" s="33"/>
      <c r="BG11" s="90" t="str">
        <f>IF(COUNTIF([8]回答表!F20,"*")&gt;0,[8]回答表!F20,"")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IF([8]回答表!R49="●","●","")</f>
        <v/>
      </c>
      <c r="E24" s="136"/>
      <c r="F24" s="136"/>
      <c r="G24" s="136"/>
      <c r="H24" s="136"/>
      <c r="I24" s="136"/>
      <c r="J24" s="137"/>
      <c r="K24" s="135" t="str">
        <f>IF([8]回答表!R50="●","●","")</f>
        <v/>
      </c>
      <c r="L24" s="136"/>
      <c r="M24" s="136"/>
      <c r="N24" s="136"/>
      <c r="O24" s="136"/>
      <c r="P24" s="136"/>
      <c r="Q24" s="137"/>
      <c r="R24" s="135" t="str">
        <f>IF([8]回答表!R51="●","●","")</f>
        <v/>
      </c>
      <c r="S24" s="136"/>
      <c r="T24" s="136"/>
      <c r="U24" s="136"/>
      <c r="V24" s="136"/>
      <c r="W24" s="136"/>
      <c r="X24" s="137"/>
      <c r="Y24" s="135" t="str">
        <f>IF([8]回答表!R52="●","●","")</f>
        <v/>
      </c>
      <c r="Z24" s="136"/>
      <c r="AA24" s="136"/>
      <c r="AB24" s="136"/>
      <c r="AC24" s="136"/>
      <c r="AD24" s="136"/>
      <c r="AE24" s="137"/>
      <c r="AF24" s="138" t="str">
        <f>IF([8]回答表!R53="●","●","")</f>
        <v/>
      </c>
      <c r="AG24" s="139"/>
      <c r="AH24" s="139"/>
      <c r="AI24" s="139"/>
      <c r="AJ24" s="139"/>
      <c r="AK24" s="139"/>
      <c r="AL24" s="140"/>
      <c r="AM24" s="138" t="str">
        <f>IF([8]回答表!R54="●","●","")</f>
        <v/>
      </c>
      <c r="AN24" s="139"/>
      <c r="AO24" s="139"/>
      <c r="AP24" s="139"/>
      <c r="AQ24" s="139"/>
      <c r="AR24" s="139"/>
      <c r="AS24" s="140"/>
      <c r="AT24" s="138" t="str">
        <f>IF([8]回答表!R55="●","●","")</f>
        <v/>
      </c>
      <c r="AU24" s="139"/>
      <c r="AV24" s="139"/>
      <c r="AW24" s="139"/>
      <c r="AX24" s="139"/>
      <c r="AY24" s="139"/>
      <c r="AZ24" s="140"/>
      <c r="BA24" s="124"/>
      <c r="BB24" s="138" t="str">
        <f>IF([8]回答表!R56="●","●","")</f>
        <v>●</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IF([8]回答表!X49="●","●","")</f>
        <v/>
      </c>
      <c r="O36" s="167"/>
      <c r="P36" s="167"/>
      <c r="Q36" s="168"/>
      <c r="R36" s="156"/>
      <c r="S36" s="156"/>
      <c r="T36" s="156"/>
      <c r="U36" s="169" t="str">
        <f>IF([8]回答表!X49="●",[8]回答表!B67,IF([8]回答表!AA49="●",[8]回答表!B98,""))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IF([8]回答表!X49="●",[8]回答表!S73,IF([8]回答表!AA49="●",[8]回答表!S104,""))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IF([8]回答表!X49="●",[8]回答表!G73,IF([8]回答表!AA49="●",[8]回答表!G104,""))</f>
        <v/>
      </c>
      <c r="AN38" s="139"/>
      <c r="AO38" s="139"/>
      <c r="AP38" s="139"/>
      <c r="AQ38" s="139"/>
      <c r="AR38" s="139"/>
      <c r="AS38" s="139"/>
      <c r="AT38" s="140"/>
      <c r="AU38" s="138" t="str">
        <f>IF([8]回答表!X49="●",[8]回答表!G74,IF([8]回答表!AA49="●",[8]回答表!G105,""))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IF([8]回答表!X49="●",[8]回答表!V73,IF([8]回答表!AA49="●",[8]回答表!V104,""))</f>
        <v/>
      </c>
      <c r="BG39" s="35"/>
      <c r="BH39" s="35"/>
      <c r="BI39" s="36"/>
      <c r="BJ39" s="182" t="str">
        <f>IF([8]回答表!X49="●",[8]回答表!V74,IF([8]回答表!AA49="●",[8]回答表!V105,""))</f>
        <v/>
      </c>
      <c r="BK39" s="35"/>
      <c r="BL39" s="35"/>
      <c r="BM39" s="36"/>
      <c r="BN39" s="182" t="str">
        <f>IF([8]回答表!X49="●",[8]回答表!V75,IF([8]回答表!AA49="●",[8]回答表!V106,""))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IF([8]回答表!X49="●",[8]回答表!O79,IF([8]回答表!AA49="●",[8]回答表!O110,""))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IF([8]回答表!X49="●",[8]回答表!O80,IF([8]回答表!AA49="●",[8]回答表!O111,""))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IF([8]回答表!AA49="●","●","")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IF([8]回答表!X49="●",[8]回答表!O81,IF([8]回答表!AA49="●",[8]回答表!O112,""))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IF([8]回答表!X49="●",[8]回答表!O82,IF([8]回答表!AA49="●",[8]回答表!O113,""))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IF([8]回答表!X49="●",[8]回答表!AG79,IF([8]回答表!AA49="●",[8]回答表!AG110,""))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IF([8]回答表!X49="●",[8]回答表!AG80,IF([8]回答表!AA49="●",[8]回答表!AG111,""))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IF([8]回答表!X49="●",[8]回答表!E85,IF([8]回答表!AA49="●",[8]回答表!E116,""))</f>
        <v/>
      </c>
      <c r="V50" s="62"/>
      <c r="W50" s="62"/>
      <c r="X50" s="62"/>
      <c r="Y50" s="62"/>
      <c r="Z50" s="62"/>
      <c r="AA50" s="62"/>
      <c r="AB50" s="62"/>
      <c r="AC50" s="62"/>
      <c r="AD50" s="62"/>
      <c r="AE50" s="65" t="s">
        <v>83</v>
      </c>
      <c r="AF50" s="65"/>
      <c r="AG50" s="65"/>
      <c r="AH50" s="65"/>
      <c r="AI50" s="65"/>
      <c r="AJ50" s="66"/>
      <c r="AK50" s="170"/>
      <c r="AL50" s="170"/>
      <c r="AM50" s="169" t="str">
        <f>IF([8]回答表!X49="●",[8]回答表!B87,IF([8]回答表!AA49="●",[8]回答表!B118,""))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IF([8]回答表!AD49="●","●","")</f>
        <v/>
      </c>
      <c r="O57" s="167"/>
      <c r="P57" s="167"/>
      <c r="Q57" s="168"/>
      <c r="R57" s="156"/>
      <c r="S57" s="156"/>
      <c r="T57" s="156"/>
      <c r="U57" s="169" t="str">
        <f>IF([8]回答表!AD49="●",[8]回答表!B129,"")</f>
        <v/>
      </c>
      <c r="V57" s="52"/>
      <c r="W57" s="52"/>
      <c r="X57" s="52"/>
      <c r="Y57" s="52"/>
      <c r="Z57" s="52"/>
      <c r="AA57" s="52"/>
      <c r="AB57" s="52"/>
      <c r="AC57" s="52"/>
      <c r="AD57" s="52"/>
      <c r="AE57" s="52"/>
      <c r="AF57" s="52"/>
      <c r="AG57" s="52"/>
      <c r="AH57" s="52"/>
      <c r="AI57" s="52"/>
      <c r="AJ57" s="53"/>
      <c r="AK57" s="206"/>
      <c r="AL57" s="206"/>
      <c r="AM57" s="169" t="str">
        <f>IF([8]回答表!AD49="●",[8]回答表!B134,"")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IF([8]回答表!X50="●","●","")</f>
        <v/>
      </c>
      <c r="O68" s="167"/>
      <c r="P68" s="167"/>
      <c r="Q68" s="168"/>
      <c r="R68" s="156"/>
      <c r="S68" s="156"/>
      <c r="T68" s="156"/>
      <c r="U68" s="169" t="str">
        <f>IF([8]回答表!X50="●",[8]回答表!B144,IF([8]回答表!AA50="●",[8]回答表!B168,""))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IF([8]回答表!X50="●",[8]回答表!S150,IF([8]回答表!AA50="●",[8]回答表!S174,""))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IF([8]回答表!X50="●",[8]回答表!J150,IF([8]回答表!AA50="●",[8]回答表!J174,""))</f>
        <v/>
      </c>
      <c r="AN71" s="139"/>
      <c r="AO71" s="139"/>
      <c r="AP71" s="139"/>
      <c r="AQ71" s="139"/>
      <c r="AR71" s="139"/>
      <c r="AS71" s="139"/>
      <c r="AT71" s="140"/>
      <c r="AU71" s="138" t="str">
        <f>IF([8]回答表!X50="●",[8]回答表!J151,IF([8]回答表!AA50="●",[8]回答表!J175,""))</f>
        <v/>
      </c>
      <c r="AV71" s="139"/>
      <c r="AW71" s="139"/>
      <c r="AX71" s="139"/>
      <c r="AY71" s="139"/>
      <c r="AZ71" s="139"/>
      <c r="BA71" s="139"/>
      <c r="BB71" s="140"/>
      <c r="BC71" s="157"/>
      <c r="BD71" s="150"/>
      <c r="BE71" s="150"/>
      <c r="BF71" s="182" t="str">
        <f>IF([8]回答表!X50="●",[8]回答表!V150,IF([8]回答表!AA50="●",[8]回答表!V174,""))</f>
        <v/>
      </c>
      <c r="BG71" s="183"/>
      <c r="BH71" s="183"/>
      <c r="BI71" s="183"/>
      <c r="BJ71" s="182" t="str">
        <f>IF([8]回答表!X50="●",[8]回答表!V151,IF([8]回答表!AA50="●",[8]回答表!V175,""))</f>
        <v/>
      </c>
      <c r="BK71" s="183"/>
      <c r="BL71" s="183"/>
      <c r="BM71" s="183"/>
      <c r="BN71" s="182" t="str">
        <f>IF([8]回答表!X50="●",[8]回答表!V152,IF([8]回答表!AA50="●",[8]回答表!V176,""))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IF([8]回答表!AA50="●","●","")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IF([8]回答表!X50="●",[8]回答表!E155,IF([8]回答表!AA50="●",[8]回答表!E179,""))</f>
        <v/>
      </c>
      <c r="V80" s="62"/>
      <c r="W80" s="62"/>
      <c r="X80" s="62"/>
      <c r="Y80" s="62"/>
      <c r="Z80" s="62"/>
      <c r="AA80" s="62"/>
      <c r="AB80" s="62"/>
      <c r="AC80" s="62"/>
      <c r="AD80" s="62"/>
      <c r="AE80" s="65" t="s">
        <v>83</v>
      </c>
      <c r="AF80" s="65"/>
      <c r="AG80" s="65"/>
      <c r="AH80" s="65"/>
      <c r="AI80" s="65"/>
      <c r="AJ80" s="66"/>
      <c r="AK80" s="170"/>
      <c r="AL80" s="170"/>
      <c r="AM80" s="169" t="str">
        <f>IF([8]回答表!X50="●",[8]回答表!B157,IF([8]回答表!AA50="●",[8]回答表!B181,""))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IF([8]回答表!AD50="●","●","")</f>
        <v/>
      </c>
      <c r="O87" s="167"/>
      <c r="P87" s="167"/>
      <c r="Q87" s="168"/>
      <c r="R87" s="156"/>
      <c r="S87" s="156"/>
      <c r="T87" s="156"/>
      <c r="U87" s="169" t="str">
        <f>IF([8]回答表!AD50="●",[8]回答表!B192,"")</f>
        <v/>
      </c>
      <c r="V87" s="52"/>
      <c r="W87" s="52"/>
      <c r="X87" s="52"/>
      <c r="Y87" s="52"/>
      <c r="Z87" s="52"/>
      <c r="AA87" s="52"/>
      <c r="AB87" s="52"/>
      <c r="AC87" s="52"/>
      <c r="AD87" s="52"/>
      <c r="AE87" s="52"/>
      <c r="AF87" s="52"/>
      <c r="AG87" s="52"/>
      <c r="AH87" s="52"/>
      <c r="AI87" s="52"/>
      <c r="AJ87" s="53"/>
      <c r="AK87" s="206"/>
      <c r="AL87" s="206"/>
      <c r="AM87" s="169" t="str">
        <f>IF([8]回答表!AD50="●",[8]回答表!B198,"")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IF([8]回答表!X51="●","●","")</f>
        <v/>
      </c>
      <c r="O98" s="167"/>
      <c r="P98" s="167"/>
      <c r="Q98" s="168"/>
      <c r="R98" s="156"/>
      <c r="S98" s="156"/>
      <c r="T98" s="156"/>
      <c r="U98" s="169" t="str">
        <f>IF([8]回答表!X51="●",[8]回答表!B209,IF([8]回答表!AA51="●",[8]回答表!B237,""))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IF([8]回答表!X51="●",[8]回答表!B219,IF([8]回答表!AA51="●",[8]回答表!B247,""))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IF([8]回答表!X51="●",[8]回答表!G215,IF([8]回答表!AA51="●",[8]回答表!G243,""))</f>
        <v/>
      </c>
      <c r="AN100" s="139"/>
      <c r="AO100" s="139"/>
      <c r="AP100" s="139"/>
      <c r="AQ100" s="139"/>
      <c r="AR100" s="139"/>
      <c r="AS100" s="139"/>
      <c r="AT100" s="140"/>
      <c r="AU100" s="138" t="str">
        <f>IF([8]回答表!X51="●",[8]回答表!G216,IF([8]回答表!AA51="●",[8]回答表!G244,""))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IF([8]回答表!X51="●",[8]回答表!E219,IF([8]回答表!AA51="●",[8]回答表!E247,""))</f>
        <v/>
      </c>
      <c r="BG101" s="183"/>
      <c r="BH101" s="183"/>
      <c r="BI101" s="183"/>
      <c r="BJ101" s="182" t="str">
        <f>IF([8]回答表!X51="●",[8]回答表!E220,IF([8]回答表!AA51="●",[8]回答表!E248,""))</f>
        <v/>
      </c>
      <c r="BK101" s="183"/>
      <c r="BL101" s="183"/>
      <c r="BM101" s="184"/>
      <c r="BN101" s="182" t="str">
        <f>IF([8]回答表!X51="●",[8]回答表!E221,IF([8]回答表!AA51="●",[8]回答表!E249,""))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IF([8]回答表!AA51="●","●","")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IF([8]回答表!X51="●",[8]回答表!E224,IF([8]回答表!AA51="●",[8]回答表!E252,""))</f>
        <v/>
      </c>
      <c r="V110" s="62"/>
      <c r="W110" s="62"/>
      <c r="X110" s="62"/>
      <c r="Y110" s="62"/>
      <c r="Z110" s="62"/>
      <c r="AA110" s="62"/>
      <c r="AB110" s="62"/>
      <c r="AC110" s="62"/>
      <c r="AD110" s="62"/>
      <c r="AE110" s="65" t="s">
        <v>83</v>
      </c>
      <c r="AF110" s="65"/>
      <c r="AG110" s="65"/>
      <c r="AH110" s="65"/>
      <c r="AI110" s="65"/>
      <c r="AJ110" s="66"/>
      <c r="AK110" s="170"/>
      <c r="AL110" s="170"/>
      <c r="AM110" s="169" t="str">
        <f>IF([8]回答表!X51="●",[8]回答表!B226,IF([8]回答表!AA51="●",[8]回答表!B254,""))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IF([8]回答表!AD51="●","●","")</f>
        <v/>
      </c>
      <c r="O117" s="167"/>
      <c r="P117" s="167"/>
      <c r="Q117" s="168"/>
      <c r="R117" s="156"/>
      <c r="S117" s="156"/>
      <c r="T117" s="156"/>
      <c r="U117" s="169" t="str">
        <f>IF([8]回答表!AD51="●",[8]回答表!B265,"")</f>
        <v/>
      </c>
      <c r="V117" s="52"/>
      <c r="W117" s="52"/>
      <c r="X117" s="52"/>
      <c r="Y117" s="52"/>
      <c r="Z117" s="52"/>
      <c r="AA117" s="52"/>
      <c r="AB117" s="52"/>
      <c r="AC117" s="52"/>
      <c r="AD117" s="52"/>
      <c r="AE117" s="52"/>
      <c r="AF117" s="52"/>
      <c r="AG117" s="52"/>
      <c r="AH117" s="52"/>
      <c r="AI117" s="52"/>
      <c r="AJ117" s="53"/>
      <c r="AK117" s="170"/>
      <c r="AL117" s="170"/>
      <c r="AM117" s="169" t="str">
        <f>IF([8]回答表!AD51="●",[8]回答表!B271,"")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IF([8]回答表!F18="水道事業",IF([8]回答表!X52="●","●",""),"")</f>
        <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IF([8]回答表!F18="水道事業",IF([8]回答表!X52="●",[8]回答表!B282,IF([8]回答表!AA52="●",[8]回答表!B352,"")),"")</f>
        <v/>
      </c>
      <c r="AN129" s="52"/>
      <c r="AO129" s="52"/>
      <c r="AP129" s="52"/>
      <c r="AQ129" s="52"/>
      <c r="AR129" s="52"/>
      <c r="AS129" s="52"/>
      <c r="AT129" s="52"/>
      <c r="AU129" s="52"/>
      <c r="AV129" s="52"/>
      <c r="AW129" s="52"/>
      <c r="AX129" s="52"/>
      <c r="AY129" s="52"/>
      <c r="AZ129" s="52"/>
      <c r="BA129" s="52"/>
      <c r="BB129" s="52"/>
      <c r="BC129" s="53"/>
      <c r="BD129" s="150"/>
      <c r="BE129" s="150"/>
      <c r="BF129" s="172" t="str">
        <f>IF([8]回答表!F18="水道事業",IF([8]回答表!X52="●",[8]回答表!B330,IF([8]回答表!AA52="●",[8]回答表!B399,"")),"")</f>
        <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IF([8]回答表!F18="水道事業",IF([8]回答表!X52="●",[8]回答表!J290,IF([8]回答表!AA52="●",[8]回答表!J360,"")),"")</f>
        <v/>
      </c>
      <c r="V131" s="139"/>
      <c r="W131" s="139"/>
      <c r="X131" s="139"/>
      <c r="Y131" s="139"/>
      <c r="Z131" s="139"/>
      <c r="AA131" s="139"/>
      <c r="AB131" s="140"/>
      <c r="AC131" s="138" t="str">
        <f>IF([8]回答表!F18="水道事業",IF([8]回答表!X52="●",[8]回答表!J292,IF([8]回答表!AA52="●",[8]回答表!J362,"")),"")</f>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t="str">
        <f>IF([8]回答表!F18="水道事業",IF([8]回答表!X52="●",[8]回答表!E330,IF([8]回答表!AA52="●",[8]回答表!E399,"")),"")</f>
        <v/>
      </c>
      <c r="BG132" s="183"/>
      <c r="BH132" s="183"/>
      <c r="BI132" s="183"/>
      <c r="BJ132" s="182" t="str">
        <f>IF([8]回答表!F18="水道事業",IF([8]回答表!X52="●",[8]回答表!E331,IF([8]回答表!AA52="●",[8]回答表!E400,"")),"")</f>
        <v/>
      </c>
      <c r="BK132" s="183"/>
      <c r="BL132" s="183"/>
      <c r="BM132" s="183"/>
      <c r="BN132" s="182" t="str">
        <f>IF([8]回答表!F18="水道事業",IF([8]回答表!X52="●",[8]回答表!E332,IF([8]回答表!AA52="●",[8]回答表!E401,"")),"")</f>
        <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IF([8]回答表!F18="水道事業",IF([8]回答表!AA52="●","●",""),"")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IF([8]回答表!F18="水道事業",IF([8]回答表!X52="●",[8]回答表!J294,IF([8]回答表!AA52="●",[8]回答表!J364,"")),"")</f>
        <v/>
      </c>
      <c r="V136" s="139"/>
      <c r="W136" s="139"/>
      <c r="X136" s="139"/>
      <c r="Y136" s="139"/>
      <c r="Z136" s="139"/>
      <c r="AA136" s="139"/>
      <c r="AB136" s="140"/>
      <c r="AC136" s="138" t="str">
        <f>IF([8]回答表!F18="水道事業",IF([8]回答表!X52="●",[8]回答表!J296,IF([8]回答表!AA52="●",[8]回答表!J366,"")),"")</f>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t="str">
        <f>IF([8]回答表!F18="水道事業",IF([8]回答表!X52="●",[8]回答表!E339,IF([8]回答表!AA52="●",[8]回答表!E408,"")),"")</f>
        <v/>
      </c>
      <c r="V141" s="62"/>
      <c r="W141" s="62"/>
      <c r="X141" s="62"/>
      <c r="Y141" s="62"/>
      <c r="Z141" s="62"/>
      <c r="AA141" s="62"/>
      <c r="AB141" s="62"/>
      <c r="AC141" s="62"/>
      <c r="AD141" s="62"/>
      <c r="AE141" s="65" t="s">
        <v>83</v>
      </c>
      <c r="AF141" s="65"/>
      <c r="AG141" s="65"/>
      <c r="AH141" s="65"/>
      <c r="AI141" s="65"/>
      <c r="AJ141" s="66"/>
      <c r="AK141" s="170"/>
      <c r="AL141" s="170"/>
      <c r="AM141" s="169" t="str">
        <f>IF([8]回答表!F18="水道事業",IF([8]回答表!X52="●",[8]回答表!B341,IF([8]回答表!AA52="●",[8]回答表!B410,"")),"")</f>
        <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IF([8]回答表!F18="水道事業",IF([8]回答表!AD52="●","●",""),"")</f>
        <v/>
      </c>
      <c r="O148" s="167"/>
      <c r="P148" s="167"/>
      <c r="Q148" s="168"/>
      <c r="R148" s="156"/>
      <c r="S148" s="156"/>
      <c r="T148" s="156"/>
      <c r="U148" s="169" t="str">
        <f>IF([8]回答表!F18="水道事業",IF([8]回答表!AD52="●",[8]回答表!B421,""),"")</f>
        <v/>
      </c>
      <c r="V148" s="52"/>
      <c r="W148" s="52"/>
      <c r="X148" s="52"/>
      <c r="Y148" s="52"/>
      <c r="Z148" s="52"/>
      <c r="AA148" s="52"/>
      <c r="AB148" s="52"/>
      <c r="AC148" s="52"/>
      <c r="AD148" s="52"/>
      <c r="AE148" s="52"/>
      <c r="AF148" s="52"/>
      <c r="AG148" s="52"/>
      <c r="AH148" s="52"/>
      <c r="AI148" s="52"/>
      <c r="AJ148" s="53"/>
      <c r="AK148" s="206"/>
      <c r="AL148" s="206"/>
      <c r="AM148" s="169" t="str">
        <f>IF([8]回答表!F18="水道事業",IF([8]回答表!AD52="●",[8]回答表!B427,""),"")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IF([8]回答表!F18="簡易水道事業",IF([8]回答表!X52="●",[8]回答表!B282,IF([8]回答表!AA52="●",[8]回答表!B352,"")),"")</f>
        <v/>
      </c>
      <c r="AN160" s="52"/>
      <c r="AO160" s="52"/>
      <c r="AP160" s="52"/>
      <c r="AQ160" s="52"/>
      <c r="AR160" s="52"/>
      <c r="AS160" s="52"/>
      <c r="AT160" s="52"/>
      <c r="AU160" s="52"/>
      <c r="AV160" s="52"/>
      <c r="AW160" s="52"/>
      <c r="AX160" s="52"/>
      <c r="AY160" s="52"/>
      <c r="AZ160" s="52"/>
      <c r="BA160" s="52"/>
      <c r="BB160" s="53"/>
      <c r="BC160" s="157"/>
      <c r="BD160" s="150"/>
      <c r="BE160" s="150"/>
      <c r="BF160" s="172" t="str">
        <f>IF([8]回答表!F18="簡易水道事業",IF([8]回答表!X52="●",[8]回答表!B330,IF([8]回答表!AA52="●",[8]回答表!B399,"")),"")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IF([8]回答表!F18="簡易水道事業",IF([8]回答表!X52="●","●",""),"")</f>
        <v/>
      </c>
      <c r="O162" s="167"/>
      <c r="P162" s="167"/>
      <c r="Q162" s="168"/>
      <c r="R162" s="156"/>
      <c r="S162" s="156"/>
      <c r="T162" s="156"/>
      <c r="U162" s="138" t="str">
        <f>IF([8]回答表!F18="簡易水道事業",IF([8]回答表!X52="●",[8]回答表!S301,IF([8]回答表!AA52="●",[8]回答表!S371,"")),"")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IF([8]回答表!F18="簡易水道事業",IF([8]回答表!X52="●",[8]回答表!E330,IF([8]回答表!AA52="●",[8]回答表!E399,"")),"")</f>
        <v/>
      </c>
      <c r="BG163" s="183"/>
      <c r="BH163" s="183"/>
      <c r="BI163" s="183"/>
      <c r="BJ163" s="182" t="str">
        <f>IF([8]回答表!F18="簡易水道事業",IF([8]回答表!X52="●",[8]回答表!E331,IF([8]回答表!AA52="●",[8]回答表!E400,"")),"")</f>
        <v/>
      </c>
      <c r="BK163" s="183"/>
      <c r="BL163" s="183"/>
      <c r="BM163" s="183"/>
      <c r="BN163" s="182" t="str">
        <f>IF([8]回答表!F18="簡易水道事業",IF([8]回答表!X52="●",[8]回答表!E332,IF([8]回答表!AA52="●",[8]回答表!E401,"")),"")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IF([8]回答表!F18="簡易水道事業",IF([8]回答表!X52="●",[8]回答表!S302,IF([8]回答表!AA52="●",[8]回答表!S372,"")),"")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IF([8]回答表!F18="簡易水道事業",IF([8]回答表!AA52="●","●",""),"")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IF([8]回答表!F18="簡易水道事業",IF([8]回答表!X52="●",[8]回答表!S303,IF([8]回答表!AA52="●",[8]回答表!S373,"")),"")</f>
        <v/>
      </c>
      <c r="V172" s="139"/>
      <c r="W172" s="139"/>
      <c r="X172" s="139"/>
      <c r="Y172" s="139"/>
      <c r="Z172" s="139"/>
      <c r="AA172" s="139"/>
      <c r="AB172" s="139"/>
      <c r="AC172" s="139"/>
      <c r="AD172" s="139"/>
      <c r="AE172" s="139"/>
      <c r="AF172" s="139"/>
      <c r="AG172" s="139"/>
      <c r="AH172" s="139"/>
      <c r="AI172" s="139"/>
      <c r="AJ172" s="140"/>
      <c r="AK172" s="124"/>
      <c r="AL172" s="124"/>
      <c r="AM172" s="249" t="str">
        <f>IF([8]回答表!F18="簡易水道事業",IF([8]回答表!X52="●",[8]回答表!Y305,IF([8]回答表!AA52="●",[8]回答表!Y375,"")),"")</f>
        <v/>
      </c>
      <c r="AN172" s="249"/>
      <c r="AO172" s="249"/>
      <c r="AP172" s="249"/>
      <c r="AQ172" s="249"/>
      <c r="AR172" s="249"/>
      <c r="AS172" s="249" t="str">
        <f>IF([8]回答表!F18="簡易水道事業",IF([8]回答表!X52="●",[8]回答表!Y306,IF([8]回答表!AA52="●",[8]回答表!Y376,"")),"")</f>
        <v/>
      </c>
      <c r="AT172" s="249"/>
      <c r="AU172" s="249"/>
      <c r="AV172" s="249"/>
      <c r="AW172" s="249"/>
      <c r="AX172" s="249"/>
      <c r="AY172" s="249" t="str">
        <f>IF([8]回答表!F18="簡易水道事業",IF([8]回答表!X52="●",[8]回答表!Y307,IF([8]回答表!AA52="●",[8]回答表!Y377,"")),"")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IF([8]回答表!F18="簡易水道事業",IF([8]回答表!X52="●",[8]回答表!E339,IF([8]回答表!AA52="●",[8]回答表!E408,"")),"")</f>
        <v/>
      </c>
      <c r="V177" s="62"/>
      <c r="W177" s="62"/>
      <c r="X177" s="62"/>
      <c r="Y177" s="62"/>
      <c r="Z177" s="62"/>
      <c r="AA177" s="62"/>
      <c r="AB177" s="62"/>
      <c r="AC177" s="62"/>
      <c r="AD177" s="62"/>
      <c r="AE177" s="65" t="s">
        <v>83</v>
      </c>
      <c r="AF177" s="65"/>
      <c r="AG177" s="65"/>
      <c r="AH177" s="65"/>
      <c r="AI177" s="65"/>
      <c r="AJ177" s="66"/>
      <c r="AK177" s="170"/>
      <c r="AL177" s="170"/>
      <c r="AM177" s="169" t="str">
        <f>IF([8]回答表!F18="簡易水道事業",IF([8]回答表!X52="●",[8]回答表!B341,IF([8]回答表!AA52="●",[8]回答表!B410,"")),"")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IF([8]回答表!F18="簡易水道事業",IF([8]回答表!AD52="●","●",""),"")</f>
        <v/>
      </c>
      <c r="O184" s="167"/>
      <c r="P184" s="167"/>
      <c r="Q184" s="168"/>
      <c r="R184" s="156"/>
      <c r="S184" s="156"/>
      <c r="T184" s="156"/>
      <c r="U184" s="169" t="str">
        <f>IF([8]回答表!F18="簡易水道事業",IF([8]回答表!AD52="●",[8]回答表!B421,""),"")</f>
        <v/>
      </c>
      <c r="V184" s="52"/>
      <c r="W184" s="52"/>
      <c r="X184" s="52"/>
      <c r="Y184" s="52"/>
      <c r="Z184" s="52"/>
      <c r="AA184" s="52"/>
      <c r="AB184" s="52"/>
      <c r="AC184" s="52"/>
      <c r="AD184" s="52"/>
      <c r="AE184" s="52"/>
      <c r="AF184" s="52"/>
      <c r="AG184" s="52"/>
      <c r="AH184" s="52"/>
      <c r="AI184" s="52"/>
      <c r="AJ184" s="53"/>
      <c r="AK184" s="206"/>
      <c r="AL184" s="206"/>
      <c r="AM184" s="169" t="str">
        <f>IF([8]回答表!F18="簡易水道事業",IF([8]回答表!AD52="●",[8]回答表!B427,""),"")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IF([8]回答表!F18="下水道事業",IF([8]回答表!X52="●","●",""),"")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IF([8]回答表!F18="下水道事業",IF([8]回答表!X52="●",[8]回答表!B282,IF([8]回答表!AA52="●",[8]回答表!B352,"")),"")</f>
        <v/>
      </c>
      <c r="AN196" s="52"/>
      <c r="AO196" s="52"/>
      <c r="AP196" s="52"/>
      <c r="AQ196" s="52"/>
      <c r="AR196" s="52"/>
      <c r="AS196" s="52"/>
      <c r="AT196" s="52"/>
      <c r="AU196" s="52"/>
      <c r="AV196" s="52"/>
      <c r="AW196" s="52"/>
      <c r="AX196" s="52"/>
      <c r="AY196" s="52"/>
      <c r="AZ196" s="52"/>
      <c r="BA196" s="52"/>
      <c r="BB196" s="52"/>
      <c r="BC196" s="53"/>
      <c r="BD196" s="150"/>
      <c r="BE196" s="150"/>
      <c r="BF196" s="172" t="str">
        <f>IF([8]回答表!F18="下水道事業",IF([8]回答表!X52="●",[8]回答表!B330,IF([8]回答表!AA52="●",[8]回答表!B399,"")),"")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IF([8]回答表!F18="下水道事業",IF([8]回答表!X52="●",[8]回答表!N311,IF([8]回答表!AA52="●",[8]回答表!N381,"")),"")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IF([8]回答表!F18="下水道事業",IF([8]回答表!X52="●",[8]回答表!E330,IF([8]回答表!AA52="●",[8]回答表!E399,"")),"")</f>
        <v/>
      </c>
      <c r="BG199" s="183"/>
      <c r="BH199" s="183"/>
      <c r="BI199" s="183"/>
      <c r="BJ199" s="182" t="str">
        <f>IF([8]回答表!F18="下水道事業",IF([8]回答表!X52="●",[8]回答表!E331,IF([8]回答表!AA52="●",[8]回答表!E400,"")),"")</f>
        <v/>
      </c>
      <c r="BK199" s="183"/>
      <c r="BL199" s="183"/>
      <c r="BM199" s="183"/>
      <c r="BN199" s="182" t="str">
        <f>IF([8]回答表!F18="下水道事業",IF([8]回答表!X52="●",[8]回答表!E332,IF([8]回答表!AA52="●",[8]回答表!E401,"")),"")</f>
        <v/>
      </c>
      <c r="BO199" s="183"/>
      <c r="BP199" s="183"/>
      <c r="BQ199" s="184"/>
      <c r="BR199" s="15"/>
      <c r="BX199" s="251" t="str">
        <f>IF([8]回答表!AQ21="下水道事業",IF([8]回答表!BI54="○",[8]回答表!AM285,IF([8]回答表!BL54="○",[8]回答表!AM355,"")),"")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IF([8]回答表!F18="下水道事業",IF([8]回答表!X52="●",[8]回答表!Y313,IF([8]回答表!AA52="●",[8]回答表!Y383,"")),"")</f>
        <v/>
      </c>
      <c r="V204" s="139"/>
      <c r="W204" s="139"/>
      <c r="X204" s="139"/>
      <c r="Y204" s="139"/>
      <c r="Z204" s="139"/>
      <c r="AA204" s="139"/>
      <c r="AB204" s="140"/>
      <c r="AC204" s="138" t="str">
        <f>IF([8]回答表!F18="下水道事業",IF([8]回答表!X52="●",[8]回答表!Y314,IF([8]回答表!AA52="●",[8]回答表!Y384,"")),"")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IF([8]回答表!F18="下水道事業",IF([8]回答表!X52="●",[8]回答表!Y316,IF([8]回答表!AA52="●",[8]回答表!Y386,"")),"")</f>
        <v/>
      </c>
      <c r="V210" s="139"/>
      <c r="W210" s="139"/>
      <c r="X210" s="139"/>
      <c r="Y210" s="139"/>
      <c r="Z210" s="139"/>
      <c r="AA210" s="139"/>
      <c r="AB210" s="140"/>
      <c r="AC210" s="138" t="str">
        <f>IF([8]回答表!F18="下水道事業",IF([8]回答表!X52="●",[8]回答表!Y317,IF([8]回答表!AA52="●",[8]回答表!Y387,"")),"")</f>
        <v/>
      </c>
      <c r="AD210" s="139"/>
      <c r="AE210" s="139"/>
      <c r="AF210" s="139"/>
      <c r="AG210" s="139"/>
      <c r="AH210" s="139"/>
      <c r="AI210" s="139"/>
      <c r="AJ210" s="140"/>
      <c r="AK210" s="138" t="str">
        <f>IF([8]回答表!F18="下水道事業",IF([8]回答表!X52="●",[8]回答表!Y318,IF([8]回答表!AA52="●",[8]回答表!Y388,"")),"")</f>
        <v/>
      </c>
      <c r="AL210" s="139"/>
      <c r="AM210" s="139"/>
      <c r="AN210" s="139"/>
      <c r="AO210" s="139"/>
      <c r="AP210" s="139"/>
      <c r="AQ210" s="139"/>
      <c r="AR210" s="140"/>
      <c r="AS210" s="138" t="str">
        <f>IF([8]回答表!F18="下水道事業",IF([8]回答表!X52="●",[8]回答表!Y319,IF([8]回答表!AA52="●",[8]回答表!Y389,"")),"")</f>
        <v/>
      </c>
      <c r="AT210" s="139"/>
      <c r="AU210" s="139"/>
      <c r="AV210" s="139"/>
      <c r="AW210" s="139"/>
      <c r="AX210" s="139"/>
      <c r="AY210" s="139"/>
      <c r="AZ210" s="140"/>
      <c r="BA210" s="138" t="str">
        <f>IF([8]回答表!F18="下水道事業",IF([8]回答表!X52="●",[8]回答表!Y320,IF([8]回答表!AA52="●",[8]回答表!Y390,"")),"")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IF([8]回答表!F18="下水道事業",IF([8]回答表!AA52="●","●",""),"")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IF([8]回答表!F18="下水道事業",IF([8]回答表!X52="●",[8]回答表!N322,IF([8]回答表!AA52="●",[8]回答表!N392,"")),"")</f>
        <v/>
      </c>
      <c r="V216" s="139"/>
      <c r="W216" s="139"/>
      <c r="X216" s="139"/>
      <c r="Y216" s="139"/>
      <c r="Z216" s="139"/>
      <c r="AA216" s="139"/>
      <c r="AB216" s="140"/>
      <c r="AC216" s="138" t="str">
        <f>IF([8]回答表!F18="下水道事業",IF([8]回答表!X52="●",[8]回答表!N323,IF([8]回答表!AA52="●",[8]回答表!N393,"")),"")</f>
        <v/>
      </c>
      <c r="AD216" s="139"/>
      <c r="AE216" s="139"/>
      <c r="AF216" s="139"/>
      <c r="AG216" s="139"/>
      <c r="AH216" s="139"/>
      <c r="AI216" s="139"/>
      <c r="AJ216" s="140"/>
      <c r="AK216" s="138" t="str">
        <f>IF([8]回答表!F18="下水道事業",IF([8]回答表!X52="●",[8]回答表!N324,IF([8]回答表!AA52="●",[8]回答表!N394,"")),"")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IF([8]回答表!F18="下水道事業",IF([8]回答表!X52="●",[8]回答表!E339,IF([8]回答表!AA52="●",[8]回答表!E408,"")),"")</f>
        <v/>
      </c>
      <c r="V221" s="62"/>
      <c r="W221" s="62"/>
      <c r="X221" s="62"/>
      <c r="Y221" s="62"/>
      <c r="Z221" s="62"/>
      <c r="AA221" s="62"/>
      <c r="AB221" s="62"/>
      <c r="AC221" s="62"/>
      <c r="AD221" s="62"/>
      <c r="AE221" s="65" t="s">
        <v>83</v>
      </c>
      <c r="AF221" s="65"/>
      <c r="AG221" s="65"/>
      <c r="AH221" s="65"/>
      <c r="AI221" s="65"/>
      <c r="AJ221" s="66"/>
      <c r="AK221" s="170"/>
      <c r="AL221" s="170"/>
      <c r="AM221" s="169" t="str">
        <f>IF([8]回答表!F18="下水道事業",IF([8]回答表!X52="●",[8]回答表!B341,IF([8]回答表!AA52="●",[8]回答表!B410,"")),"")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IF([8]回答表!F18="下水道事業",IF([8]回答表!AD52="●","●",""),"")</f>
        <v/>
      </c>
      <c r="O228" s="167"/>
      <c r="P228" s="167"/>
      <c r="Q228" s="168"/>
      <c r="R228" s="156"/>
      <c r="S228" s="156"/>
      <c r="T228" s="156"/>
      <c r="U228" s="169" t="str">
        <f>IF([8]回答表!F18="下水道事業",IF([8]回答表!AD52="●",[8]回答表!B421,""),"")</f>
        <v/>
      </c>
      <c r="V228" s="52"/>
      <c r="W228" s="52"/>
      <c r="X228" s="52"/>
      <c r="Y228" s="52"/>
      <c r="Z228" s="52"/>
      <c r="AA228" s="52"/>
      <c r="AB228" s="52"/>
      <c r="AC228" s="52"/>
      <c r="AD228" s="52"/>
      <c r="AE228" s="52"/>
      <c r="AF228" s="52"/>
      <c r="AG228" s="52"/>
      <c r="AH228" s="52"/>
      <c r="AI228" s="52"/>
      <c r="AJ228" s="53"/>
      <c r="AK228" s="206"/>
      <c r="AL228" s="206"/>
      <c r="AM228" s="169" t="str">
        <f>IF([8]回答表!F18="下水道事業",IF([8]回答表!AD52="●",[8]回答表!B427,""),"")</f>
        <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IF([8]回答表!BD18="●",IF([8]回答表!X52="●","●",""),"")</f>
        <v/>
      </c>
      <c r="O240" s="167"/>
      <c r="P240" s="167"/>
      <c r="Q240" s="168"/>
      <c r="R240" s="156"/>
      <c r="S240" s="156"/>
      <c r="T240" s="156"/>
      <c r="U240" s="169" t="str">
        <f>IF([8]回答表!BD18="●",IF([8]回答表!X52="●",[8]回答表!B282,IF([8]回答表!AA52="●",[8]回答表!B352,"")),"")</f>
        <v/>
      </c>
      <c r="V240" s="52"/>
      <c r="W240" s="52"/>
      <c r="X240" s="52"/>
      <c r="Y240" s="52"/>
      <c r="Z240" s="52"/>
      <c r="AA240" s="52"/>
      <c r="AB240" s="52"/>
      <c r="AC240" s="52"/>
      <c r="AD240" s="52"/>
      <c r="AE240" s="52"/>
      <c r="AF240" s="52"/>
      <c r="AG240" s="52"/>
      <c r="AH240" s="52"/>
      <c r="AI240" s="52"/>
      <c r="AJ240" s="53"/>
      <c r="AK240" s="170"/>
      <c r="AL240" s="170"/>
      <c r="AM240" s="172" t="str">
        <f>IF([8]回答表!BD18="●",IF([8]回答表!X52="●",[8]回答表!B330,IF([8]回答表!AA52="●",[8]回答表!B399,"")),"")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IF([8]回答表!BD18="●",IF([8]回答表!X52="●",[8]回答表!E330,IF([8]回答表!AA52="●",[8]回答表!E399,"")),"")</f>
        <v/>
      </c>
      <c r="AN243" s="183"/>
      <c r="AO243" s="183"/>
      <c r="AP243" s="183"/>
      <c r="AQ243" s="182" t="str">
        <f>IF([8]回答表!BD18="●",IF([8]回答表!X52="●",[8]回答表!E331,IF([8]回答表!AA52="●",[8]回答表!E400,"")),"")</f>
        <v/>
      </c>
      <c r="AR243" s="183"/>
      <c r="AS243" s="183"/>
      <c r="AT243" s="183"/>
      <c r="AU243" s="182" t="str">
        <f>IF([8]回答表!BD18="●",IF([8]回答表!X52="●",[8]回答表!E332,IF([8]回答表!AA52="●",[8]回答表!E401,"")),"")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IF([8]回答表!BD18="●",IF([8]回答表!AA52="●","●",""),"")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IF([8]回答表!BD18="●",IF([8]回答表!X52="●",[8]回答表!E339,IF([8]回答表!AA52="●",[8]回答表!E408,"")),"")</f>
        <v/>
      </c>
      <c r="V252" s="62"/>
      <c r="W252" s="62"/>
      <c r="X252" s="62"/>
      <c r="Y252" s="62"/>
      <c r="Z252" s="62"/>
      <c r="AA252" s="62"/>
      <c r="AB252" s="62"/>
      <c r="AC252" s="62"/>
      <c r="AD252" s="62"/>
      <c r="AE252" s="65" t="s">
        <v>83</v>
      </c>
      <c r="AF252" s="65"/>
      <c r="AG252" s="65"/>
      <c r="AH252" s="65"/>
      <c r="AI252" s="65"/>
      <c r="AJ252" s="66"/>
      <c r="AK252" s="170"/>
      <c r="AL252" s="170"/>
      <c r="AM252" s="169" t="str">
        <f>IF([8]回答表!BD18="●",IF([8]回答表!X52="●",[8]回答表!B341,IF([8]回答表!AA52="●",[8]回答表!B410,"")),"")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IF([8]回答表!BD18="●",IF([8]回答表!AD52="●","●",""),"")</f>
        <v/>
      </c>
      <c r="O259" s="167"/>
      <c r="P259" s="167"/>
      <c r="Q259" s="168"/>
      <c r="R259" s="156"/>
      <c r="S259" s="156"/>
      <c r="T259" s="156"/>
      <c r="U259" s="169" t="str">
        <f>IF([8]回答表!BD18="●",IF([8]回答表!AD52="●",[8]回答表!B421,""),"")</f>
        <v/>
      </c>
      <c r="V259" s="52"/>
      <c r="W259" s="52"/>
      <c r="X259" s="52"/>
      <c r="Y259" s="52"/>
      <c r="Z259" s="52"/>
      <c r="AA259" s="52"/>
      <c r="AB259" s="52"/>
      <c r="AC259" s="52"/>
      <c r="AD259" s="52"/>
      <c r="AE259" s="52"/>
      <c r="AF259" s="52"/>
      <c r="AG259" s="52"/>
      <c r="AH259" s="52"/>
      <c r="AI259" s="52"/>
      <c r="AJ259" s="53"/>
      <c r="AK259" s="266"/>
      <c r="AL259" s="266"/>
      <c r="AM259" s="169" t="str">
        <f>IF([8]回答表!BD18="●",IF([8]回答表!AD52="●",[8]回答表!B427,""),"")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IF([8]回答表!X53="●","●","")</f>
        <v/>
      </c>
      <c r="O271" s="167"/>
      <c r="P271" s="167"/>
      <c r="Q271" s="168"/>
      <c r="R271" s="156"/>
      <c r="S271" s="156"/>
      <c r="T271" s="156"/>
      <c r="U271" s="169" t="str">
        <f>IF([8]回答表!X53="●",[8]回答表!B438,IF([8]回答表!AA53="●",[8]回答表!B466,""))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IF([8]回答表!X53="●",[8]回答表!U444,IF([8]回答表!AA53="●",[8]回答表!U472,""))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IF([8]回答表!X53="●",[8]回答表!G444,IF([8]回答表!AA53="●",[8]回答表!G472,""))</f>
        <v/>
      </c>
      <c r="AN274" s="139"/>
      <c r="AO274" s="139"/>
      <c r="AP274" s="139"/>
      <c r="AQ274" s="139"/>
      <c r="AR274" s="139"/>
      <c r="AS274" s="139"/>
      <c r="AT274" s="140"/>
      <c r="AU274" s="138" t="str">
        <f>IF([8]回答表!X53="●",[8]回答表!G445,IF([8]回答表!AA53="●",[8]回答表!G473,""))</f>
        <v/>
      </c>
      <c r="AV274" s="139"/>
      <c r="AW274" s="139"/>
      <c r="AX274" s="139"/>
      <c r="AY274" s="139"/>
      <c r="AZ274" s="139"/>
      <c r="BA274" s="139"/>
      <c r="BB274" s="140"/>
      <c r="BC274" s="157"/>
      <c r="BD274" s="150"/>
      <c r="BE274" s="150"/>
      <c r="BF274" s="182" t="str">
        <f>IF([8]回答表!X53="●",[8]回答表!X444,IF([8]回答表!AA53="●",[8]回答表!X472,""))</f>
        <v/>
      </c>
      <c r="BG274" s="183"/>
      <c r="BH274" s="183"/>
      <c r="BI274" s="183"/>
      <c r="BJ274" s="182" t="str">
        <f>IF([8]回答表!X53="●",[8]回答表!X445,IF([8]回答表!AA53="●",[8]回答表!X473,""))</f>
        <v/>
      </c>
      <c r="BK274" s="183"/>
      <c r="BL274" s="183"/>
      <c r="BM274" s="184"/>
      <c r="BN274" s="182" t="str">
        <f>IF([8]回答表!X53="●",[8]回答表!X446,IF([8]回答表!AA53="●",[8]回答表!X474,""))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IF([8]回答表!AA53="●","●","")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IF([8]回答表!X53="●",[8]回答表!E453,IF([8]回答表!AA53="●",[8]回答表!E477,""))</f>
        <v/>
      </c>
      <c r="V283" s="62"/>
      <c r="W283" s="62"/>
      <c r="X283" s="62"/>
      <c r="Y283" s="62"/>
      <c r="Z283" s="62"/>
      <c r="AA283" s="62"/>
      <c r="AB283" s="62"/>
      <c r="AC283" s="62"/>
      <c r="AD283" s="62"/>
      <c r="AE283" s="65" t="s">
        <v>83</v>
      </c>
      <c r="AF283" s="65"/>
      <c r="AG283" s="65"/>
      <c r="AH283" s="65"/>
      <c r="AI283" s="65"/>
      <c r="AJ283" s="66"/>
      <c r="AK283" s="170"/>
      <c r="AL283" s="170"/>
      <c r="AM283" s="169" t="str">
        <f>IF([8]回答表!X53="●",[8]回答表!B455,IF([8]回答表!AA53="●",[8]回答表!B479,""))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IF([8]回答表!AD53="●","●","")</f>
        <v/>
      </c>
      <c r="O290" s="167"/>
      <c r="P290" s="167"/>
      <c r="Q290" s="168"/>
      <c r="R290" s="156"/>
      <c r="S290" s="156"/>
      <c r="T290" s="156"/>
      <c r="U290" s="169" t="str">
        <f>IF([8]回答表!AD53="●",[8]回答表!B490,"")</f>
        <v/>
      </c>
      <c r="V290" s="52"/>
      <c r="W290" s="52"/>
      <c r="X290" s="52"/>
      <c r="Y290" s="52"/>
      <c r="Z290" s="52"/>
      <c r="AA290" s="52"/>
      <c r="AB290" s="52"/>
      <c r="AC290" s="52"/>
      <c r="AD290" s="52"/>
      <c r="AE290" s="52"/>
      <c r="AF290" s="52"/>
      <c r="AG290" s="52"/>
      <c r="AH290" s="52"/>
      <c r="AI290" s="52"/>
      <c r="AJ290" s="53"/>
      <c r="AK290" s="266"/>
      <c r="AL290" s="266"/>
      <c r="AM290" s="169" t="str">
        <f>IF([8]回答表!AD53="●",[8]回答表!B496,"")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IF([8]回答表!X54="●","●","")</f>
        <v/>
      </c>
      <c r="O302" s="167"/>
      <c r="P302" s="167"/>
      <c r="Q302" s="168"/>
      <c r="R302" s="156"/>
      <c r="S302" s="156"/>
      <c r="T302" s="156"/>
      <c r="U302" s="169" t="str">
        <f>IF([8]回答表!X54="●",[8]回答表!B507,IF([8]回答表!AA54="●",[8]回答表!B537,""))</f>
        <v/>
      </c>
      <c r="V302" s="52"/>
      <c r="W302" s="52"/>
      <c r="X302" s="52"/>
      <c r="Y302" s="52"/>
      <c r="Z302" s="52"/>
      <c r="AA302" s="52"/>
      <c r="AB302" s="52"/>
      <c r="AC302" s="52"/>
      <c r="AD302" s="52"/>
      <c r="AE302" s="52"/>
      <c r="AF302" s="52"/>
      <c r="AG302" s="52"/>
      <c r="AH302" s="52"/>
      <c r="AI302" s="52"/>
      <c r="AJ302" s="53"/>
      <c r="AK302" s="170"/>
      <c r="AL302" s="170"/>
      <c r="AM302" s="170"/>
      <c r="AN302" s="169" t="str">
        <f>IF([8]回答表!X54="●",[8]回答表!B513,"")</f>
        <v/>
      </c>
      <c r="AO302" s="272"/>
      <c r="AP302" s="272"/>
      <c r="AQ302" s="272"/>
      <c r="AR302" s="272"/>
      <c r="AS302" s="272"/>
      <c r="AT302" s="272"/>
      <c r="AU302" s="272"/>
      <c r="AV302" s="272"/>
      <c r="AW302" s="272"/>
      <c r="AX302" s="272"/>
      <c r="AY302" s="272"/>
      <c r="AZ302" s="272"/>
      <c r="BA302" s="272"/>
      <c r="BB302" s="273"/>
      <c r="BC302" s="157"/>
      <c r="BD302" s="150"/>
      <c r="BE302" s="150"/>
      <c r="BF302" s="172" t="str">
        <f>IF([8]回答表!X54="●",[8]回答表!B519,IF([8]回答表!AA54="●",[8]回答表!B543,""))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IF([8]回答表!X54="●",[8]回答表!E519,IF([8]回答表!AA54="●",[8]回答表!E543,""))</f>
        <v/>
      </c>
      <c r="BG305" s="183"/>
      <c r="BH305" s="183"/>
      <c r="BI305" s="183"/>
      <c r="BJ305" s="182" t="str">
        <f>IF([8]回答表!X54="●",[8]回答表!E520,IF([8]回答表!AA54="●",[8]回答表!E544,""))</f>
        <v/>
      </c>
      <c r="BK305" s="183"/>
      <c r="BL305" s="183"/>
      <c r="BM305" s="184"/>
      <c r="BN305" s="182" t="str">
        <f>IF([8]回答表!X54="●",[8]回答表!E521,IF([8]回答表!AA54="●",[8]回答表!E545,""))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IF([8]回答表!AA54="●","●","")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IF([8]回答表!X54="●",[8]回答表!E524,IF([8]回答表!AA54="●",[8]回答表!E548,""))</f>
        <v/>
      </c>
      <c r="V314" s="62"/>
      <c r="W314" s="62"/>
      <c r="X314" s="62"/>
      <c r="Y314" s="62"/>
      <c r="Z314" s="62"/>
      <c r="AA314" s="62"/>
      <c r="AB314" s="62"/>
      <c r="AC314" s="62"/>
      <c r="AD314" s="62"/>
      <c r="AE314" s="65" t="s">
        <v>83</v>
      </c>
      <c r="AF314" s="65"/>
      <c r="AG314" s="65"/>
      <c r="AH314" s="65"/>
      <c r="AI314" s="65"/>
      <c r="AJ314" s="66"/>
      <c r="AK314" s="170"/>
      <c r="AL314" s="170"/>
      <c r="AM314" s="169" t="str">
        <f>IF([8]回答表!X54="●",[8]回答表!B526,IF([8]回答表!AA54="●",[8]回答表!B550,""))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IF([8]回答表!AD54="●","●","")</f>
        <v/>
      </c>
      <c r="O321" s="167"/>
      <c r="P321" s="167"/>
      <c r="Q321" s="168"/>
      <c r="R321" s="156"/>
      <c r="S321" s="156"/>
      <c r="T321" s="156"/>
      <c r="U321" s="169" t="str">
        <f>IF([8]回答表!AD54="●",[8]回答表!B561,"")</f>
        <v/>
      </c>
      <c r="V321" s="52"/>
      <c r="W321" s="52"/>
      <c r="X321" s="52"/>
      <c r="Y321" s="52"/>
      <c r="Z321" s="52"/>
      <c r="AA321" s="52"/>
      <c r="AB321" s="52"/>
      <c r="AC321" s="52"/>
      <c r="AD321" s="52"/>
      <c r="AE321" s="52"/>
      <c r="AF321" s="52"/>
      <c r="AG321" s="52"/>
      <c r="AH321" s="52"/>
      <c r="AI321" s="52"/>
      <c r="AJ321" s="53"/>
      <c r="AK321" s="266"/>
      <c r="AL321" s="266"/>
      <c r="AM321" s="169" t="str">
        <f>IF([8]回答表!AD54="●",[8]回答表!B567,"")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IF([8]回答表!X55="●","●","")</f>
        <v/>
      </c>
      <c r="O333" s="167"/>
      <c r="P333" s="167"/>
      <c r="Q333" s="168"/>
      <c r="R333" s="156"/>
      <c r="S333" s="156"/>
      <c r="T333" s="156"/>
      <c r="U333" s="169" t="str">
        <f>IF([8]回答表!X55="●",[8]回答表!B578,IF([8]回答表!AA55="●",[8]回答表!B605,""))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IF([8]回答表!X55="●",[8]回答表!BC585,IF([8]回答表!AA55="●",[8]回答表!BC612,""))</f>
        <v/>
      </c>
      <c r="AR333" s="281"/>
      <c r="AS333" s="281"/>
      <c r="AT333" s="281"/>
      <c r="AU333" s="282" t="s">
        <v>67</v>
      </c>
      <c r="AV333" s="283"/>
      <c r="AW333" s="283"/>
      <c r="AX333" s="284"/>
      <c r="AY333" s="281" t="str">
        <f>IF([8]回答表!X55="●",[8]回答表!BC591,IF([8]回答表!AA55="●",[8]回答表!BC617,""))</f>
        <v/>
      </c>
      <c r="AZ333" s="281"/>
      <c r="BA333" s="281"/>
      <c r="BB333" s="281"/>
      <c r="BC333" s="157"/>
      <c r="BD333" s="150"/>
      <c r="BE333" s="150"/>
      <c r="BF333" s="172" t="str">
        <f>IF([8]回答表!X55="●",[8]回答表!S584,IF([8]回答表!AA55="●",[8]回答表!S611,""))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IF([8]回答表!X55="●",[8]回答表!BC586,IF([8]回答表!AA55="●",[8]回答表!BC613,""))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IF([8]回答表!X55="●",[8]回答表!V584,IF([8]回答表!AA55="●",[8]回答表!V611,""))</f>
        <v/>
      </c>
      <c r="BG336" s="183"/>
      <c r="BH336" s="183"/>
      <c r="BI336" s="183"/>
      <c r="BJ336" s="182" t="str">
        <f>IF([8]回答表!X55="●",[8]回答表!V585,IF([8]回答表!AA55="●",[8]回答表!V612,""))</f>
        <v/>
      </c>
      <c r="BK336" s="183"/>
      <c r="BL336" s="183"/>
      <c r="BM336" s="184"/>
      <c r="BN336" s="182" t="str">
        <f>IF([8]回答表!X55="●",[8]回答表!V586,IF([8]回答表!AA55="●",[8]回答表!V613,""))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IF([8]回答表!X55="●",[8]回答表!BC587,IF([8]回答表!AA55="●",[8]回答表!BC614,""))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IF([8]回答表!X55="●",[8]回答表!BC592,IF([8]回答表!AA55="●",[8]回答表!BC618,""))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IF([8]回答表!AA55="●","●","")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IF([8]回答表!X55="●",[8]回答表!BC589,IF([8]回答表!AA55="●",[8]回答表!BC615,""))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IF([8]回答表!X55="●",[8]回答表!BC590,IF([8]回答表!AA55="●",[8]回答表!BC616,""))</f>
        <v/>
      </c>
      <c r="AR341" s="281"/>
      <c r="AS341" s="281"/>
      <c r="AT341" s="281"/>
      <c r="AU341" s="240" t="s">
        <v>73</v>
      </c>
      <c r="AV341" s="241"/>
      <c r="AW341" s="241"/>
      <c r="AX341" s="242"/>
      <c r="AY341" s="291" t="str">
        <f>IF([8]回答表!X55="●",[8]回答表!BC593,IF([8]回答表!AA55="●",[8]回答表!BC619,""))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IF([8]回答表!X55="●",[8]回答表!E592,IF([8]回答表!AA55="●",[8]回答表!E619,""))</f>
        <v/>
      </c>
      <c r="V345" s="62"/>
      <c r="W345" s="62"/>
      <c r="X345" s="62"/>
      <c r="Y345" s="62"/>
      <c r="Z345" s="62"/>
      <c r="AA345" s="62"/>
      <c r="AB345" s="62"/>
      <c r="AC345" s="62"/>
      <c r="AD345" s="62"/>
      <c r="AE345" s="65" t="s">
        <v>83</v>
      </c>
      <c r="AF345" s="65"/>
      <c r="AG345" s="65"/>
      <c r="AH345" s="65"/>
      <c r="AI345" s="65"/>
      <c r="AJ345" s="66"/>
      <c r="AK345" s="170"/>
      <c r="AL345" s="170"/>
      <c r="AM345" s="169" t="str">
        <f>IF([8]回答表!X55="●",[8]回答表!B594,IF([8]回答表!AA55="●",[8]回答表!B621,""))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IF([8]回答表!AD55="●","●","")</f>
        <v/>
      </c>
      <c r="O352" s="167"/>
      <c r="P352" s="167"/>
      <c r="Q352" s="168"/>
      <c r="R352" s="156"/>
      <c r="S352" s="156"/>
      <c r="T352" s="156"/>
      <c r="U352" s="169" t="str">
        <f>IF([8]回答表!AD55="●",[8]回答表!B632,"")</f>
        <v/>
      </c>
      <c r="V352" s="52"/>
      <c r="W352" s="52"/>
      <c r="X352" s="52"/>
      <c r="Y352" s="52"/>
      <c r="Z352" s="52"/>
      <c r="AA352" s="52"/>
      <c r="AB352" s="52"/>
      <c r="AC352" s="52"/>
      <c r="AD352" s="52"/>
      <c r="AE352" s="52"/>
      <c r="AF352" s="52"/>
      <c r="AG352" s="52"/>
      <c r="AH352" s="52"/>
      <c r="AI352" s="52"/>
      <c r="AJ352" s="53"/>
      <c r="AK352" s="206"/>
      <c r="AL352" s="206"/>
      <c r="AM352" s="169" t="str">
        <f>IF([8]回答表!AD55="●",[8]回答表!B638,"")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IF([8]回答表!R56="●",[8]回答表!B651,"")</f>
        <v>南部町大規模太陽光発電施設はＦＩＴ（価格安定供給）の期間が終了するまでは、特に体制、手法は変更する予定は無い。ＦＩＴが終了した場合には売電額の減収が想定されるので、終了時に体制等は変更する。但し具体的な変更内容は継続して検討している。</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7470-3DC5-4273-B82E-0A58448B41C9}">
  <sheetPr>
    <pageSetUpPr fitToPage="1"/>
  </sheetPr>
  <dimension ref="A1:CN384"/>
  <sheetViews>
    <sheetView showZeros="0" view="pageBreakPreview" zoomScale="50" zoomScaleNormal="55" zoomScaleSheetLayoutView="50"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30"/>
      <c r="E8" s="30"/>
      <c r="F8" s="30"/>
      <c r="G8" s="30"/>
      <c r="H8" s="30"/>
      <c r="I8" s="30"/>
      <c r="J8" s="30"/>
      <c r="K8" s="30"/>
      <c r="L8" s="30"/>
      <c r="M8" s="30"/>
      <c r="N8" s="30"/>
      <c r="O8" s="30"/>
      <c r="P8" s="30"/>
      <c r="Q8" s="30"/>
      <c r="R8" s="30"/>
      <c r="S8" s="30"/>
      <c r="T8" s="30"/>
      <c r="U8" s="87" t="s">
        <v>29</v>
      </c>
      <c r="V8" s="32"/>
      <c r="W8" s="32"/>
      <c r="X8" s="32"/>
      <c r="Y8" s="32"/>
      <c r="Z8" s="32"/>
      <c r="AA8" s="32"/>
      <c r="AB8" s="32"/>
      <c r="AC8" s="32"/>
      <c r="AD8" s="32"/>
      <c r="AE8" s="32"/>
      <c r="AF8" s="32"/>
      <c r="AG8" s="32"/>
      <c r="AH8" s="32"/>
      <c r="AI8" s="32"/>
      <c r="AJ8" s="32"/>
      <c r="AK8" s="32"/>
      <c r="AL8" s="32"/>
      <c r="AM8" s="32"/>
      <c r="AN8" s="33"/>
      <c r="AO8" s="88" t="s">
        <v>0</v>
      </c>
      <c r="AP8" s="32"/>
      <c r="AQ8" s="32"/>
      <c r="AR8" s="32"/>
      <c r="AS8" s="32"/>
      <c r="AT8" s="32"/>
      <c r="AU8" s="32"/>
      <c r="AV8" s="32"/>
      <c r="AW8" s="32"/>
      <c r="AX8" s="32"/>
      <c r="AY8" s="32"/>
      <c r="AZ8" s="32"/>
      <c r="BA8" s="32"/>
      <c r="BB8" s="32"/>
      <c r="BC8" s="32"/>
      <c r="BD8" s="32"/>
      <c r="BE8" s="32"/>
      <c r="BF8" s="33"/>
      <c r="BG8" s="86" t="s">
        <v>30</v>
      </c>
      <c r="BH8" s="29"/>
      <c r="BI8" s="29"/>
      <c r="BJ8" s="29"/>
      <c r="BK8" s="29"/>
      <c r="BL8" s="29"/>
      <c r="BM8" s="29"/>
      <c r="BN8" s="29"/>
      <c r="BO8" s="29"/>
      <c r="BP8" s="29"/>
      <c r="BQ8" s="29"/>
      <c r="BR8" s="89"/>
    </row>
    <row r="9" spans="3:71" ht="15.6" customHeight="1">
      <c r="C9" s="30"/>
      <c r="D9" s="30"/>
      <c r="E9" s="30"/>
      <c r="F9" s="30"/>
      <c r="G9" s="30"/>
      <c r="H9" s="30"/>
      <c r="I9" s="30"/>
      <c r="J9" s="30"/>
      <c r="K9" s="30"/>
      <c r="L9" s="30"/>
      <c r="M9" s="30"/>
      <c r="N9" s="30"/>
      <c r="O9" s="30"/>
      <c r="P9" s="30"/>
      <c r="Q9" s="30"/>
      <c r="R9" s="30"/>
      <c r="S9" s="30"/>
      <c r="T9" s="30"/>
      <c r="U9" s="42"/>
      <c r="V9" s="35"/>
      <c r="W9" s="35"/>
      <c r="X9" s="35"/>
      <c r="Y9" s="35"/>
      <c r="Z9" s="35"/>
      <c r="AA9" s="35"/>
      <c r="AB9" s="35"/>
      <c r="AC9" s="35"/>
      <c r="AD9" s="35"/>
      <c r="AE9" s="35"/>
      <c r="AF9" s="35"/>
      <c r="AG9" s="35"/>
      <c r="AH9" s="35"/>
      <c r="AI9" s="35"/>
      <c r="AJ9" s="35"/>
      <c r="AK9" s="35"/>
      <c r="AL9" s="35"/>
      <c r="AM9" s="35"/>
      <c r="AN9" s="36"/>
      <c r="AO9" s="42"/>
      <c r="AP9" s="35"/>
      <c r="AQ9" s="35"/>
      <c r="AR9" s="35"/>
      <c r="AS9" s="35"/>
      <c r="AT9" s="35"/>
      <c r="AU9" s="35"/>
      <c r="AV9" s="35"/>
      <c r="AW9" s="35"/>
      <c r="AX9" s="35"/>
      <c r="AY9" s="35"/>
      <c r="AZ9" s="35"/>
      <c r="BA9" s="35"/>
      <c r="BB9" s="35"/>
      <c r="BC9" s="35"/>
      <c r="BD9" s="35"/>
      <c r="BE9" s="35"/>
      <c r="BF9" s="36"/>
      <c r="BG9" s="29"/>
      <c r="BH9" s="29"/>
      <c r="BI9" s="29"/>
      <c r="BJ9" s="29"/>
      <c r="BK9" s="29"/>
      <c r="BL9" s="29"/>
      <c r="BM9" s="29"/>
      <c r="BN9" s="29"/>
      <c r="BO9" s="29"/>
      <c r="BP9" s="29"/>
      <c r="BQ9" s="29"/>
      <c r="BR9" s="89"/>
    </row>
    <row r="10" spans="3:71" ht="15.6" customHeight="1">
      <c r="C10" s="30"/>
      <c r="D10" s="30"/>
      <c r="E10" s="30"/>
      <c r="F10" s="30"/>
      <c r="G10" s="30"/>
      <c r="H10" s="30"/>
      <c r="I10" s="30"/>
      <c r="J10" s="30"/>
      <c r="K10" s="30"/>
      <c r="L10" s="30"/>
      <c r="M10" s="30"/>
      <c r="N10" s="30"/>
      <c r="O10" s="30"/>
      <c r="P10" s="30"/>
      <c r="Q10" s="30"/>
      <c r="R10" s="30"/>
      <c r="S10" s="30"/>
      <c r="T10" s="30"/>
      <c r="U10" s="43"/>
      <c r="V10" s="39"/>
      <c r="W10" s="39"/>
      <c r="X10" s="39"/>
      <c r="Y10" s="39"/>
      <c r="Z10" s="39"/>
      <c r="AA10" s="39"/>
      <c r="AB10" s="39"/>
      <c r="AC10" s="39"/>
      <c r="AD10" s="39"/>
      <c r="AE10" s="39"/>
      <c r="AF10" s="39"/>
      <c r="AG10" s="39"/>
      <c r="AH10" s="39"/>
      <c r="AI10" s="39"/>
      <c r="AJ10" s="39"/>
      <c r="AK10" s="39"/>
      <c r="AL10" s="39"/>
      <c r="AM10" s="39"/>
      <c r="AN10" s="40"/>
      <c r="AO10" s="43"/>
      <c r="AP10" s="39"/>
      <c r="AQ10" s="39"/>
      <c r="AR10" s="39"/>
      <c r="AS10" s="39"/>
      <c r="AT10" s="39"/>
      <c r="AU10" s="39"/>
      <c r="AV10" s="39"/>
      <c r="AW10" s="39"/>
      <c r="AX10" s="39"/>
      <c r="AY10" s="39"/>
      <c r="AZ10" s="39"/>
      <c r="BA10" s="39"/>
      <c r="BB10" s="39"/>
      <c r="BC10" s="39"/>
      <c r="BD10" s="39"/>
      <c r="BE10" s="39"/>
      <c r="BF10" s="40"/>
      <c r="BG10" s="29"/>
      <c r="BH10" s="29"/>
      <c r="BI10" s="29"/>
      <c r="BJ10" s="29"/>
      <c r="BK10" s="29"/>
      <c r="BL10" s="29"/>
      <c r="BM10" s="29"/>
      <c r="BN10" s="29"/>
      <c r="BO10" s="29"/>
      <c r="BP10" s="29"/>
      <c r="BQ10" s="29"/>
      <c r="BR10" s="89"/>
    </row>
    <row r="11" spans="3:71" ht="15.6" customHeight="1">
      <c r="C11" s="90" t="str">
        <f>IF(COUNTIF([9]回答表!K16,"*")&gt;0,[9]回答表!K16,"")</f>
        <v>南部町</v>
      </c>
      <c r="D11" s="30"/>
      <c r="E11" s="30"/>
      <c r="F11" s="30"/>
      <c r="G11" s="30"/>
      <c r="H11" s="30"/>
      <c r="I11" s="30"/>
      <c r="J11" s="30"/>
      <c r="K11" s="30"/>
      <c r="L11" s="30"/>
      <c r="M11" s="30"/>
      <c r="N11" s="30"/>
      <c r="O11" s="30"/>
      <c r="P11" s="30"/>
      <c r="Q11" s="30"/>
      <c r="R11" s="30"/>
      <c r="S11" s="30"/>
      <c r="T11" s="30"/>
      <c r="U11" s="91" t="str">
        <f>IF(COUNTIF([9]回答表!F18,"*")&gt;0,[9]回答表!F18,"")</f>
        <v>病院事業</v>
      </c>
      <c r="V11" s="31"/>
      <c r="W11" s="31"/>
      <c r="X11" s="31"/>
      <c r="Y11" s="31"/>
      <c r="Z11" s="31"/>
      <c r="AA11" s="31"/>
      <c r="AB11" s="31"/>
      <c r="AC11" s="31"/>
      <c r="AD11" s="31"/>
      <c r="AE11" s="31"/>
      <c r="AF11" s="32"/>
      <c r="AG11" s="32"/>
      <c r="AH11" s="32"/>
      <c r="AI11" s="32"/>
      <c r="AJ11" s="32"/>
      <c r="AK11" s="32"/>
      <c r="AL11" s="32"/>
      <c r="AM11" s="32"/>
      <c r="AN11" s="33"/>
      <c r="AO11" s="41" t="str">
        <f>IF(COUNTIF([9]回答表!W18,"*")&gt;0,[9]回答表!W18,"")</f>
        <v>―</v>
      </c>
      <c r="AP11" s="32"/>
      <c r="AQ11" s="32"/>
      <c r="AR11" s="32"/>
      <c r="AS11" s="32"/>
      <c r="AT11" s="32"/>
      <c r="AU11" s="32"/>
      <c r="AV11" s="32"/>
      <c r="AW11" s="32"/>
      <c r="AX11" s="32"/>
      <c r="AY11" s="32"/>
      <c r="AZ11" s="32"/>
      <c r="BA11" s="32"/>
      <c r="BB11" s="32"/>
      <c r="BC11" s="32"/>
      <c r="BD11" s="32"/>
      <c r="BE11" s="32"/>
      <c r="BF11" s="33"/>
      <c r="BG11" s="90" t="str">
        <f>IF(COUNTIF([9]回答表!F20,"*")&gt;0,[9]回答表!F20,"")</f>
        <v/>
      </c>
      <c r="BH11" s="29"/>
      <c r="BI11" s="29"/>
      <c r="BJ11" s="29"/>
      <c r="BK11" s="29"/>
      <c r="BL11" s="29"/>
      <c r="BM11" s="29"/>
      <c r="BN11" s="29"/>
      <c r="BO11" s="29"/>
      <c r="BP11" s="29"/>
      <c r="BQ11" s="29"/>
      <c r="BR11" s="84"/>
    </row>
    <row r="12" spans="3:71" ht="15.6" customHeight="1">
      <c r="C12" s="30"/>
      <c r="D12" s="30"/>
      <c r="E12" s="30"/>
      <c r="F12" s="30"/>
      <c r="G12" s="30"/>
      <c r="H12" s="30"/>
      <c r="I12" s="30"/>
      <c r="J12" s="30"/>
      <c r="K12" s="30"/>
      <c r="L12" s="30"/>
      <c r="M12" s="30"/>
      <c r="N12" s="30"/>
      <c r="O12" s="30"/>
      <c r="P12" s="30"/>
      <c r="Q12" s="30"/>
      <c r="R12" s="30"/>
      <c r="S12" s="30"/>
      <c r="T12" s="30"/>
      <c r="U12" s="34"/>
      <c r="V12" s="92"/>
      <c r="W12" s="92"/>
      <c r="X12" s="92"/>
      <c r="Y12" s="92"/>
      <c r="Z12" s="92"/>
      <c r="AA12" s="92"/>
      <c r="AB12" s="92"/>
      <c r="AC12" s="92"/>
      <c r="AD12" s="92"/>
      <c r="AE12" s="92"/>
      <c r="AF12" s="35"/>
      <c r="AG12" s="35"/>
      <c r="AH12" s="35"/>
      <c r="AI12" s="35"/>
      <c r="AJ12" s="35"/>
      <c r="AK12" s="35"/>
      <c r="AL12" s="35"/>
      <c r="AM12" s="35"/>
      <c r="AN12" s="36"/>
      <c r="AO12" s="42"/>
      <c r="AP12" s="35"/>
      <c r="AQ12" s="35"/>
      <c r="AR12" s="35"/>
      <c r="AS12" s="35"/>
      <c r="AT12" s="35"/>
      <c r="AU12" s="35"/>
      <c r="AV12" s="35"/>
      <c r="AW12" s="35"/>
      <c r="AX12" s="35"/>
      <c r="AY12" s="35"/>
      <c r="AZ12" s="35"/>
      <c r="BA12" s="35"/>
      <c r="BB12" s="35"/>
      <c r="BC12" s="35"/>
      <c r="BD12" s="35"/>
      <c r="BE12" s="35"/>
      <c r="BF12" s="36"/>
      <c r="BG12" s="29"/>
      <c r="BH12" s="29"/>
      <c r="BI12" s="29"/>
      <c r="BJ12" s="29"/>
      <c r="BK12" s="29"/>
      <c r="BL12" s="29"/>
      <c r="BM12" s="29"/>
      <c r="BN12" s="29"/>
      <c r="BO12" s="29"/>
      <c r="BP12" s="29"/>
      <c r="BQ12" s="29"/>
      <c r="BR12" s="84"/>
    </row>
    <row r="13" spans="3:71" ht="15.6" customHeight="1">
      <c r="C13" s="30"/>
      <c r="D13" s="30"/>
      <c r="E13" s="30"/>
      <c r="F13" s="30"/>
      <c r="G13" s="30"/>
      <c r="H13" s="30"/>
      <c r="I13" s="30"/>
      <c r="J13" s="30"/>
      <c r="K13" s="30"/>
      <c r="L13" s="30"/>
      <c r="M13" s="30"/>
      <c r="N13" s="30"/>
      <c r="O13" s="30"/>
      <c r="P13" s="30"/>
      <c r="Q13" s="30"/>
      <c r="R13" s="30"/>
      <c r="S13" s="30"/>
      <c r="T13" s="30"/>
      <c r="U13" s="37"/>
      <c r="V13" s="38"/>
      <c r="W13" s="38"/>
      <c r="X13" s="38"/>
      <c r="Y13" s="38"/>
      <c r="Z13" s="38"/>
      <c r="AA13" s="38"/>
      <c r="AB13" s="38"/>
      <c r="AC13" s="38"/>
      <c r="AD13" s="38"/>
      <c r="AE13" s="38"/>
      <c r="AF13" s="39"/>
      <c r="AG13" s="39"/>
      <c r="AH13" s="39"/>
      <c r="AI13" s="39"/>
      <c r="AJ13" s="39"/>
      <c r="AK13" s="39"/>
      <c r="AL13" s="39"/>
      <c r="AM13" s="39"/>
      <c r="AN13" s="40"/>
      <c r="AO13" s="43"/>
      <c r="AP13" s="39"/>
      <c r="AQ13" s="39"/>
      <c r="AR13" s="39"/>
      <c r="AS13" s="39"/>
      <c r="AT13" s="39"/>
      <c r="AU13" s="39"/>
      <c r="AV13" s="39"/>
      <c r="AW13" s="39"/>
      <c r="AX13" s="39"/>
      <c r="AY13" s="39"/>
      <c r="AZ13" s="39"/>
      <c r="BA13" s="39"/>
      <c r="BB13" s="39"/>
      <c r="BC13" s="39"/>
      <c r="BD13" s="39"/>
      <c r="BE13" s="39"/>
      <c r="BF13" s="40"/>
      <c r="BG13" s="29"/>
      <c r="BH13" s="29"/>
      <c r="BI13" s="29"/>
      <c r="BJ13" s="29"/>
      <c r="BK13" s="29"/>
      <c r="BL13" s="29"/>
      <c r="BM13" s="29"/>
      <c r="BN13" s="29"/>
      <c r="BO13" s="29"/>
      <c r="BP13" s="29"/>
      <c r="BQ13" s="29"/>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31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4" t="s">
        <v>16</v>
      </c>
      <c r="Z20" s="44"/>
      <c r="AA20" s="44"/>
      <c r="AB20" s="44"/>
      <c r="AC20" s="44"/>
      <c r="AD20" s="44"/>
      <c r="AE20" s="4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4"/>
      <c r="Z21" s="44"/>
      <c r="AA21" s="44"/>
      <c r="AB21" s="44"/>
      <c r="AC21" s="44"/>
      <c r="AD21" s="44"/>
      <c r="AE21" s="44"/>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4"/>
      <c r="Z22" s="44"/>
      <c r="AA22" s="44"/>
      <c r="AB22" s="44"/>
      <c r="AC22" s="44"/>
      <c r="AD22" s="44"/>
      <c r="AE22" s="44"/>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4"/>
      <c r="Z23" s="44"/>
      <c r="AA23" s="44"/>
      <c r="AB23" s="44"/>
      <c r="AC23" s="44"/>
      <c r="AD23" s="44"/>
      <c r="AE23" s="44"/>
      <c r="AF23" s="128" t="s">
        <v>77</v>
      </c>
      <c r="AG23" s="128"/>
      <c r="AH23" s="128"/>
      <c r="AI23" s="128"/>
      <c r="AJ23" s="128"/>
      <c r="AK23" s="128"/>
      <c r="AL23" s="129"/>
      <c r="AM23" s="130" t="s">
        <v>78</v>
      </c>
      <c r="AN23" s="128"/>
      <c r="AO23" s="128"/>
      <c r="AP23" s="128"/>
      <c r="AQ23" s="128"/>
      <c r="AR23" s="128"/>
      <c r="AS23" s="129"/>
      <c r="AT23" s="130" t="s">
        <v>79</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tr">
        <f>IF([9]回答表!R49="●","●","")</f>
        <v/>
      </c>
      <c r="E24" s="136"/>
      <c r="F24" s="136"/>
      <c r="G24" s="136"/>
      <c r="H24" s="136"/>
      <c r="I24" s="136"/>
      <c r="J24" s="137"/>
      <c r="K24" s="135" t="str">
        <f>IF([9]回答表!R50="●","●","")</f>
        <v/>
      </c>
      <c r="L24" s="136"/>
      <c r="M24" s="136"/>
      <c r="N24" s="136"/>
      <c r="O24" s="136"/>
      <c r="P24" s="136"/>
      <c r="Q24" s="137"/>
      <c r="R24" s="135" t="str">
        <f>IF([9]回答表!R51="●","●","")</f>
        <v/>
      </c>
      <c r="S24" s="136"/>
      <c r="T24" s="136"/>
      <c r="U24" s="136"/>
      <c r="V24" s="136"/>
      <c r="W24" s="136"/>
      <c r="X24" s="137"/>
      <c r="Y24" s="135" t="str">
        <f>IF([9]回答表!R52="●","●","")</f>
        <v/>
      </c>
      <c r="Z24" s="136"/>
      <c r="AA24" s="136"/>
      <c r="AB24" s="136"/>
      <c r="AC24" s="136"/>
      <c r="AD24" s="136"/>
      <c r="AE24" s="137"/>
      <c r="AF24" s="138" t="str">
        <f>IF([9]回答表!R53="●","●","")</f>
        <v/>
      </c>
      <c r="AG24" s="139"/>
      <c r="AH24" s="139"/>
      <c r="AI24" s="139"/>
      <c r="AJ24" s="139"/>
      <c r="AK24" s="139"/>
      <c r="AL24" s="140"/>
      <c r="AM24" s="138" t="str">
        <f>IF([9]回答表!R54="●","●","")</f>
        <v/>
      </c>
      <c r="AN24" s="139"/>
      <c r="AO24" s="139"/>
      <c r="AP24" s="139"/>
      <c r="AQ24" s="139"/>
      <c r="AR24" s="139"/>
      <c r="AS24" s="140"/>
      <c r="AT24" s="138" t="str">
        <f>IF([9]回答表!R55="●","●","")</f>
        <v/>
      </c>
      <c r="AU24" s="139"/>
      <c r="AV24" s="139"/>
      <c r="AW24" s="139"/>
      <c r="AX24" s="139"/>
      <c r="AY24" s="139"/>
      <c r="AZ24" s="140"/>
      <c r="BA24" s="124"/>
      <c r="BB24" s="138" t="str">
        <f>IF([9]回答表!R56="●","●","")</f>
        <v>●</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5"/>
      <c r="AS31" s="45"/>
      <c r="AT31" s="45"/>
      <c r="AU31" s="45"/>
      <c r="AV31" s="45"/>
      <c r="AW31" s="45"/>
      <c r="AX31" s="45"/>
      <c r="AY31" s="45"/>
      <c r="AZ31" s="45"/>
      <c r="BA31" s="45"/>
      <c r="BB31" s="45"/>
      <c r="BC31" s="11"/>
      <c r="BD31" s="12"/>
      <c r="BE31" s="12"/>
      <c r="BF31" s="12"/>
      <c r="BG31" s="12"/>
      <c r="BH31" s="12"/>
      <c r="BI31" s="12"/>
      <c r="BJ31" s="12"/>
      <c r="BK31" s="12"/>
      <c r="BL31" s="12"/>
      <c r="BM31" s="12"/>
      <c r="BN31" s="12"/>
      <c r="BO31" s="12"/>
      <c r="BP31" s="12"/>
      <c r="BQ31" s="12"/>
      <c r="BR31" s="13"/>
      <c r="BS31" s="16"/>
      <c r="CF31" s="23"/>
    </row>
    <row r="32" spans="3:84" ht="15.6" customHeight="1">
      <c r="C32" s="14"/>
      <c r="D32" s="46" t="s">
        <v>4</v>
      </c>
      <c r="E32" s="47"/>
      <c r="F32" s="47"/>
      <c r="G32" s="47"/>
      <c r="H32" s="47"/>
      <c r="I32" s="47"/>
      <c r="J32" s="47"/>
      <c r="K32" s="47"/>
      <c r="L32" s="47"/>
      <c r="M32" s="47"/>
      <c r="N32" s="47"/>
      <c r="O32" s="47"/>
      <c r="P32" s="47"/>
      <c r="Q32" s="48"/>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9"/>
      <c r="E33" s="50"/>
      <c r="F33" s="50"/>
      <c r="G33" s="50"/>
      <c r="H33" s="50"/>
      <c r="I33" s="50"/>
      <c r="J33" s="50"/>
      <c r="K33" s="50"/>
      <c r="L33" s="50"/>
      <c r="M33" s="50"/>
      <c r="N33" s="50"/>
      <c r="O33" s="50"/>
      <c r="P33" s="50"/>
      <c r="Q33" s="51"/>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tr">
        <f>IF([9]回答表!X49="●","●","")</f>
        <v/>
      </c>
      <c r="O36" s="167"/>
      <c r="P36" s="167"/>
      <c r="Q36" s="168"/>
      <c r="R36" s="156"/>
      <c r="S36" s="156"/>
      <c r="T36" s="156"/>
      <c r="U36" s="169" t="str">
        <f>IF([9]回答表!X49="●",[9]回答表!B67,IF([9]回答表!AA49="●",[9]回答表!B98,""))</f>
        <v/>
      </c>
      <c r="V36" s="52"/>
      <c r="W36" s="52"/>
      <c r="X36" s="52"/>
      <c r="Y36" s="52"/>
      <c r="Z36" s="52"/>
      <c r="AA36" s="52"/>
      <c r="AB36" s="52"/>
      <c r="AC36" s="52"/>
      <c r="AD36" s="52"/>
      <c r="AE36" s="52"/>
      <c r="AF36" s="52"/>
      <c r="AG36" s="52"/>
      <c r="AH36" s="52"/>
      <c r="AI36" s="52"/>
      <c r="AJ36" s="53"/>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tr">
        <f>IF([9]回答表!X49="●",[9]回答表!S73,IF([9]回答表!AA49="●",[9]回答表!S104,""))</f>
        <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54"/>
      <c r="V37" s="181"/>
      <c r="W37" s="181"/>
      <c r="X37" s="181"/>
      <c r="Y37" s="181"/>
      <c r="Z37" s="181"/>
      <c r="AA37" s="181"/>
      <c r="AB37" s="181"/>
      <c r="AC37" s="181"/>
      <c r="AD37" s="181"/>
      <c r="AE37" s="181"/>
      <c r="AF37" s="181"/>
      <c r="AG37" s="181"/>
      <c r="AH37" s="181"/>
      <c r="AI37" s="181"/>
      <c r="AJ37" s="55"/>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54"/>
      <c r="V38" s="181"/>
      <c r="W38" s="181"/>
      <c r="X38" s="181"/>
      <c r="Y38" s="181"/>
      <c r="Z38" s="181"/>
      <c r="AA38" s="181"/>
      <c r="AB38" s="181"/>
      <c r="AC38" s="181"/>
      <c r="AD38" s="181"/>
      <c r="AE38" s="181"/>
      <c r="AF38" s="181"/>
      <c r="AG38" s="181"/>
      <c r="AH38" s="181"/>
      <c r="AI38" s="181"/>
      <c r="AJ38" s="55"/>
      <c r="AK38" s="170"/>
      <c r="AL38" s="170"/>
      <c r="AM38" s="138" t="str">
        <f>IF([9]回答表!X49="●",[9]回答表!G73,IF([9]回答表!AA49="●",[9]回答表!G104,""))</f>
        <v/>
      </c>
      <c r="AN38" s="139"/>
      <c r="AO38" s="139"/>
      <c r="AP38" s="139"/>
      <c r="AQ38" s="139"/>
      <c r="AR38" s="139"/>
      <c r="AS38" s="139"/>
      <c r="AT38" s="140"/>
      <c r="AU38" s="138" t="str">
        <f>IF([9]回答表!X49="●",[9]回答表!G74,IF([9]回答表!AA49="●",[9]回答表!G105,""))</f>
        <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54"/>
      <c r="V39" s="181"/>
      <c r="W39" s="181"/>
      <c r="X39" s="181"/>
      <c r="Y39" s="181"/>
      <c r="Z39" s="181"/>
      <c r="AA39" s="181"/>
      <c r="AB39" s="181"/>
      <c r="AC39" s="181"/>
      <c r="AD39" s="181"/>
      <c r="AE39" s="181"/>
      <c r="AF39" s="181"/>
      <c r="AG39" s="181"/>
      <c r="AH39" s="181"/>
      <c r="AI39" s="181"/>
      <c r="AJ39" s="55"/>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t="str">
        <f>IF([9]回答表!X49="●",[9]回答表!V73,IF([9]回答表!AA49="●",[9]回答表!V104,""))</f>
        <v/>
      </c>
      <c r="BG39" s="35"/>
      <c r="BH39" s="35"/>
      <c r="BI39" s="36"/>
      <c r="BJ39" s="182" t="str">
        <f>IF([9]回答表!X49="●",[9]回答表!V74,IF([9]回答表!AA49="●",[9]回答表!V105,""))</f>
        <v/>
      </c>
      <c r="BK39" s="35"/>
      <c r="BL39" s="35"/>
      <c r="BM39" s="36"/>
      <c r="BN39" s="182" t="str">
        <f>IF([9]回答表!X49="●",[9]回答表!V75,IF([9]回答表!AA49="●",[9]回答表!V106,""))</f>
        <v/>
      </c>
      <c r="BO39" s="35"/>
      <c r="BP39" s="35"/>
      <c r="BQ39" s="36"/>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54"/>
      <c r="V40" s="181"/>
      <c r="W40" s="181"/>
      <c r="X40" s="181"/>
      <c r="Y40" s="181"/>
      <c r="Z40" s="181"/>
      <c r="AA40" s="181"/>
      <c r="AB40" s="181"/>
      <c r="AC40" s="181"/>
      <c r="AD40" s="181"/>
      <c r="AE40" s="181"/>
      <c r="AF40" s="181"/>
      <c r="AG40" s="181"/>
      <c r="AH40" s="181"/>
      <c r="AI40" s="181"/>
      <c r="AJ40" s="55"/>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2"/>
      <c r="BG40" s="35"/>
      <c r="BH40" s="35"/>
      <c r="BI40" s="36"/>
      <c r="BJ40" s="42"/>
      <c r="BK40" s="35"/>
      <c r="BL40" s="35"/>
      <c r="BM40" s="36"/>
      <c r="BN40" s="42"/>
      <c r="BO40" s="35"/>
      <c r="BP40" s="35"/>
      <c r="BQ40" s="36"/>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54"/>
      <c r="V41" s="181"/>
      <c r="W41" s="181"/>
      <c r="X41" s="181"/>
      <c r="Y41" s="181"/>
      <c r="Z41" s="181"/>
      <c r="AA41" s="181"/>
      <c r="AB41" s="181"/>
      <c r="AC41" s="181"/>
      <c r="AD41" s="181"/>
      <c r="AE41" s="181"/>
      <c r="AF41" s="181"/>
      <c r="AG41" s="181"/>
      <c r="AH41" s="181"/>
      <c r="AI41" s="181"/>
      <c r="AJ41" s="55"/>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2"/>
      <c r="BG41" s="35"/>
      <c r="BH41" s="35"/>
      <c r="BI41" s="36"/>
      <c r="BJ41" s="42"/>
      <c r="BK41" s="35"/>
      <c r="BL41" s="35"/>
      <c r="BM41" s="36"/>
      <c r="BN41" s="42"/>
      <c r="BO41" s="35"/>
      <c r="BP41" s="35"/>
      <c r="BQ41" s="36"/>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54"/>
      <c r="V42" s="181"/>
      <c r="W42" s="181"/>
      <c r="X42" s="181"/>
      <c r="Y42" s="181"/>
      <c r="Z42" s="181"/>
      <c r="AA42" s="181"/>
      <c r="AB42" s="181"/>
      <c r="AC42" s="181"/>
      <c r="AD42" s="181"/>
      <c r="AE42" s="181"/>
      <c r="AF42" s="181"/>
      <c r="AG42" s="181"/>
      <c r="AH42" s="181"/>
      <c r="AI42" s="181"/>
      <c r="AJ42" s="55"/>
      <c r="AK42" s="170"/>
      <c r="AL42" s="170"/>
      <c r="AM42" s="59" t="str">
        <f>IF([9]回答表!X49="●",[9]回答表!O79,IF([9]回答表!AA49="●",[9]回答表!O110,""))</f>
        <v/>
      </c>
      <c r="AN42" s="60"/>
      <c r="AO42" s="191" t="s">
        <v>33</v>
      </c>
      <c r="AP42" s="191"/>
      <c r="AQ42" s="191"/>
      <c r="AR42" s="191"/>
      <c r="AS42" s="191"/>
      <c r="AT42" s="191"/>
      <c r="AU42" s="191"/>
      <c r="AV42" s="191"/>
      <c r="AW42" s="191"/>
      <c r="AX42" s="191"/>
      <c r="AY42" s="191"/>
      <c r="AZ42" s="191"/>
      <c r="BA42" s="191"/>
      <c r="BB42" s="192"/>
      <c r="BC42" s="157"/>
      <c r="BD42" s="157"/>
      <c r="BE42" s="157"/>
      <c r="BF42" s="42"/>
      <c r="BG42" s="35"/>
      <c r="BH42" s="35"/>
      <c r="BI42" s="36"/>
      <c r="BJ42" s="42"/>
      <c r="BK42" s="35"/>
      <c r="BL42" s="35"/>
      <c r="BM42" s="36"/>
      <c r="BN42" s="42"/>
      <c r="BO42" s="35"/>
      <c r="BP42" s="35"/>
      <c r="BQ42" s="36"/>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54"/>
      <c r="V43" s="181"/>
      <c r="W43" s="181"/>
      <c r="X43" s="181"/>
      <c r="Y43" s="181"/>
      <c r="Z43" s="181"/>
      <c r="AA43" s="181"/>
      <c r="AB43" s="181"/>
      <c r="AC43" s="181"/>
      <c r="AD43" s="181"/>
      <c r="AE43" s="181"/>
      <c r="AF43" s="181"/>
      <c r="AG43" s="181"/>
      <c r="AH43" s="181"/>
      <c r="AI43" s="181"/>
      <c r="AJ43" s="55"/>
      <c r="AK43" s="170"/>
      <c r="AL43" s="170"/>
      <c r="AM43" s="59" t="str">
        <f>IF([9]回答表!X49="●",[9]回答表!O80,IF([9]回答表!AA49="●",[9]回答表!O111,""))</f>
        <v/>
      </c>
      <c r="AN43" s="60"/>
      <c r="AO43" s="193" t="s">
        <v>34</v>
      </c>
      <c r="AP43" s="193"/>
      <c r="AQ43" s="193"/>
      <c r="AR43" s="193"/>
      <c r="AS43" s="193"/>
      <c r="AT43" s="193"/>
      <c r="AU43" s="193"/>
      <c r="AV43" s="193"/>
      <c r="AW43" s="193"/>
      <c r="AX43" s="193"/>
      <c r="AY43" s="193"/>
      <c r="AZ43" s="193"/>
      <c r="BA43" s="193"/>
      <c r="BB43" s="194"/>
      <c r="BC43" s="157"/>
      <c r="BD43" s="150"/>
      <c r="BE43" s="150"/>
      <c r="BF43" s="182" t="s">
        <v>9</v>
      </c>
      <c r="BG43" s="35"/>
      <c r="BH43" s="35"/>
      <c r="BI43" s="36"/>
      <c r="BJ43" s="182" t="s">
        <v>10</v>
      </c>
      <c r="BK43" s="35"/>
      <c r="BL43" s="35"/>
      <c r="BM43" s="36"/>
      <c r="BN43" s="182" t="s">
        <v>11</v>
      </c>
      <c r="BO43" s="35"/>
      <c r="BP43" s="35"/>
      <c r="BQ43" s="36"/>
      <c r="BR43" s="15"/>
      <c r="BS43" s="16"/>
    </row>
    <row r="44" spans="1:71" ht="15.75" customHeight="1">
      <c r="A44" s="16"/>
      <c r="B44" s="16"/>
      <c r="C44" s="14"/>
      <c r="D44" s="195" t="s">
        <v>8</v>
      </c>
      <c r="E44" s="196"/>
      <c r="F44" s="196"/>
      <c r="G44" s="196"/>
      <c r="H44" s="196"/>
      <c r="I44" s="196"/>
      <c r="J44" s="196"/>
      <c r="K44" s="196"/>
      <c r="L44" s="196"/>
      <c r="M44" s="197"/>
      <c r="N44" s="166" t="str">
        <f>IF([9]回答表!AA49="●","●","")</f>
        <v/>
      </c>
      <c r="O44" s="167"/>
      <c r="P44" s="167"/>
      <c r="Q44" s="168"/>
      <c r="R44" s="156"/>
      <c r="S44" s="156"/>
      <c r="T44" s="156"/>
      <c r="U44" s="54"/>
      <c r="V44" s="181"/>
      <c r="W44" s="181"/>
      <c r="X44" s="181"/>
      <c r="Y44" s="181"/>
      <c r="Z44" s="181"/>
      <c r="AA44" s="181"/>
      <c r="AB44" s="181"/>
      <c r="AC44" s="181"/>
      <c r="AD44" s="181"/>
      <c r="AE44" s="181"/>
      <c r="AF44" s="181"/>
      <c r="AG44" s="181"/>
      <c r="AH44" s="181"/>
      <c r="AI44" s="181"/>
      <c r="AJ44" s="55"/>
      <c r="AK44" s="170"/>
      <c r="AL44" s="170"/>
      <c r="AM44" s="59" t="str">
        <f>IF([9]回答表!X49="●",[9]回答表!O81,IF([9]回答表!AA49="●",[9]回答表!O112,""))</f>
        <v/>
      </c>
      <c r="AN44" s="60"/>
      <c r="AO44" s="198" t="s">
        <v>80</v>
      </c>
      <c r="AP44" s="191"/>
      <c r="AQ44" s="191"/>
      <c r="AR44" s="191"/>
      <c r="AS44" s="191"/>
      <c r="AT44" s="191"/>
      <c r="AU44" s="191"/>
      <c r="AV44" s="191"/>
      <c r="AW44" s="191"/>
      <c r="AX44" s="191"/>
      <c r="AY44" s="191"/>
      <c r="AZ44" s="191"/>
      <c r="BA44" s="191"/>
      <c r="BB44" s="192"/>
      <c r="BC44" s="157"/>
      <c r="BD44" s="199"/>
      <c r="BE44" s="199"/>
      <c r="BF44" s="42"/>
      <c r="BG44" s="35"/>
      <c r="BH44" s="35"/>
      <c r="BI44" s="36"/>
      <c r="BJ44" s="42"/>
      <c r="BK44" s="35"/>
      <c r="BL44" s="35"/>
      <c r="BM44" s="36"/>
      <c r="BN44" s="42"/>
      <c r="BO44" s="35"/>
      <c r="BP44" s="35"/>
      <c r="BQ44" s="36"/>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54"/>
      <c r="V45" s="181"/>
      <c r="W45" s="181"/>
      <c r="X45" s="181"/>
      <c r="Y45" s="181"/>
      <c r="Z45" s="181"/>
      <c r="AA45" s="181"/>
      <c r="AB45" s="181"/>
      <c r="AC45" s="181"/>
      <c r="AD45" s="181"/>
      <c r="AE45" s="181"/>
      <c r="AF45" s="181"/>
      <c r="AG45" s="181"/>
      <c r="AH45" s="181"/>
      <c r="AI45" s="181"/>
      <c r="AJ45" s="55"/>
      <c r="AK45" s="170"/>
      <c r="AL45" s="170"/>
      <c r="AM45" s="59" t="str">
        <f>IF([9]回答表!X49="●",[9]回答表!O82,IF([9]回答表!AA49="●",[9]回答表!O113,""))</f>
        <v/>
      </c>
      <c r="AN45" s="60"/>
      <c r="AO45" s="191" t="s">
        <v>35</v>
      </c>
      <c r="AP45" s="191"/>
      <c r="AQ45" s="191"/>
      <c r="AR45" s="191"/>
      <c r="AS45" s="191"/>
      <c r="AT45" s="191"/>
      <c r="AU45" s="191"/>
      <c r="AV45" s="191"/>
      <c r="AW45" s="191"/>
      <c r="AX45" s="191"/>
      <c r="AY45" s="191"/>
      <c r="AZ45" s="191"/>
      <c r="BA45" s="191"/>
      <c r="BB45" s="192"/>
      <c r="BC45" s="157"/>
      <c r="BD45" s="199"/>
      <c r="BE45" s="199"/>
      <c r="BF45" s="43"/>
      <c r="BG45" s="39"/>
      <c r="BH45" s="39"/>
      <c r="BI45" s="40"/>
      <c r="BJ45" s="43"/>
      <c r="BK45" s="39"/>
      <c r="BL45" s="39"/>
      <c r="BM45" s="40"/>
      <c r="BN45" s="43"/>
      <c r="BO45" s="39"/>
      <c r="BP45" s="39"/>
      <c r="BQ45" s="40"/>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54"/>
      <c r="V46" s="181"/>
      <c r="W46" s="181"/>
      <c r="X46" s="181"/>
      <c r="Y46" s="181"/>
      <c r="Z46" s="181"/>
      <c r="AA46" s="181"/>
      <c r="AB46" s="181"/>
      <c r="AC46" s="181"/>
      <c r="AD46" s="181"/>
      <c r="AE46" s="181"/>
      <c r="AF46" s="181"/>
      <c r="AG46" s="181"/>
      <c r="AH46" s="181"/>
      <c r="AI46" s="181"/>
      <c r="AJ46" s="55"/>
      <c r="AK46" s="170"/>
      <c r="AL46" s="170"/>
      <c r="AM46" s="59" t="str">
        <f>IF([9]回答表!X49="●",[9]回答表!AG79,IF([9]回答表!AA49="●",[9]回答表!AG110,""))</f>
        <v/>
      </c>
      <c r="AN46" s="60"/>
      <c r="AO46" s="191" t="s">
        <v>36</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56"/>
      <c r="V47" s="57"/>
      <c r="W47" s="57"/>
      <c r="X47" s="57"/>
      <c r="Y47" s="57"/>
      <c r="Z47" s="57"/>
      <c r="AA47" s="57"/>
      <c r="AB47" s="57"/>
      <c r="AC47" s="57"/>
      <c r="AD47" s="57"/>
      <c r="AE47" s="57"/>
      <c r="AF47" s="57"/>
      <c r="AG47" s="57"/>
      <c r="AH47" s="57"/>
      <c r="AI47" s="57"/>
      <c r="AJ47" s="58"/>
      <c r="AK47" s="170"/>
      <c r="AL47" s="170"/>
      <c r="AM47" s="59" t="str">
        <f>IF([9]回答表!X49="●",[9]回答表!AG80,IF([9]回答表!AA49="●",[9]回答表!AG111,""))</f>
        <v/>
      </c>
      <c r="AN47" s="60"/>
      <c r="AO47" s="191" t="s">
        <v>37</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81</v>
      </c>
      <c r="V49" s="156"/>
      <c r="W49" s="156"/>
      <c r="X49" s="156"/>
      <c r="Y49" s="156"/>
      <c r="Z49" s="156"/>
      <c r="AA49" s="156"/>
      <c r="AB49" s="156"/>
      <c r="AC49" s="156"/>
      <c r="AD49" s="156"/>
      <c r="AE49" s="156"/>
      <c r="AF49" s="156"/>
      <c r="AG49" s="156"/>
      <c r="AH49" s="156"/>
      <c r="AI49" s="156"/>
      <c r="AJ49" s="156"/>
      <c r="AK49" s="170"/>
      <c r="AL49" s="170"/>
      <c r="AM49" s="160" t="s">
        <v>82</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t="str">
        <f>IF([9]回答表!X49="●",[9]回答表!E85,IF([9]回答表!AA49="●",[9]回答表!E116,""))</f>
        <v/>
      </c>
      <c r="V50" s="62"/>
      <c r="W50" s="62"/>
      <c r="X50" s="62"/>
      <c r="Y50" s="62"/>
      <c r="Z50" s="62"/>
      <c r="AA50" s="62"/>
      <c r="AB50" s="62"/>
      <c r="AC50" s="62"/>
      <c r="AD50" s="62"/>
      <c r="AE50" s="65" t="s">
        <v>83</v>
      </c>
      <c r="AF50" s="65"/>
      <c r="AG50" s="65"/>
      <c r="AH50" s="65"/>
      <c r="AI50" s="65"/>
      <c r="AJ50" s="66"/>
      <c r="AK50" s="170"/>
      <c r="AL50" s="170"/>
      <c r="AM50" s="169" t="str">
        <f>IF([9]回答表!X49="●",[9]回答表!B87,IF([9]回答表!AA49="●",[9]回答表!B118,""))</f>
        <v/>
      </c>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54"/>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55"/>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54"/>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55"/>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54"/>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55"/>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56"/>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tr">
        <f>IF([9]回答表!AD49="●","●","")</f>
        <v/>
      </c>
      <c r="O57" s="167"/>
      <c r="P57" s="167"/>
      <c r="Q57" s="168"/>
      <c r="R57" s="156"/>
      <c r="S57" s="156"/>
      <c r="T57" s="156"/>
      <c r="U57" s="169" t="str">
        <f>IF([9]回答表!AD49="●",[9]回答表!B129,"")</f>
        <v/>
      </c>
      <c r="V57" s="52"/>
      <c r="W57" s="52"/>
      <c r="X57" s="52"/>
      <c r="Y57" s="52"/>
      <c r="Z57" s="52"/>
      <c r="AA57" s="52"/>
      <c r="AB57" s="52"/>
      <c r="AC57" s="52"/>
      <c r="AD57" s="52"/>
      <c r="AE57" s="52"/>
      <c r="AF57" s="52"/>
      <c r="AG57" s="52"/>
      <c r="AH57" s="52"/>
      <c r="AI57" s="52"/>
      <c r="AJ57" s="53"/>
      <c r="AK57" s="206"/>
      <c r="AL57" s="206"/>
      <c r="AM57" s="169" t="str">
        <f>IF([9]回答表!AD49="●",[9]回答表!B134,"")</f>
        <v/>
      </c>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3"/>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4"/>
      <c r="V58" s="181"/>
      <c r="W58" s="181"/>
      <c r="X58" s="181"/>
      <c r="Y58" s="181"/>
      <c r="Z58" s="181"/>
      <c r="AA58" s="181"/>
      <c r="AB58" s="181"/>
      <c r="AC58" s="181"/>
      <c r="AD58" s="181"/>
      <c r="AE58" s="181"/>
      <c r="AF58" s="181"/>
      <c r="AG58" s="181"/>
      <c r="AH58" s="181"/>
      <c r="AI58" s="181"/>
      <c r="AJ58" s="55"/>
      <c r="AK58" s="206"/>
      <c r="AL58" s="206"/>
      <c r="AM58" s="54"/>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4"/>
      <c r="V59" s="181"/>
      <c r="W59" s="181"/>
      <c r="X59" s="181"/>
      <c r="Y59" s="181"/>
      <c r="Z59" s="181"/>
      <c r="AA59" s="181"/>
      <c r="AB59" s="181"/>
      <c r="AC59" s="181"/>
      <c r="AD59" s="181"/>
      <c r="AE59" s="181"/>
      <c r="AF59" s="181"/>
      <c r="AG59" s="181"/>
      <c r="AH59" s="181"/>
      <c r="AI59" s="181"/>
      <c r="AJ59" s="55"/>
      <c r="AK59" s="206"/>
      <c r="AL59" s="206"/>
      <c r="AM59" s="54"/>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45"/>
      <c r="AS63" s="45"/>
      <c r="AT63" s="45"/>
      <c r="AU63" s="45"/>
      <c r="AV63" s="45"/>
      <c r="AW63" s="45"/>
      <c r="AX63" s="45"/>
      <c r="AY63" s="45"/>
      <c r="AZ63" s="45"/>
      <c r="BA63" s="45"/>
      <c r="BB63" s="45"/>
      <c r="BC63" s="11"/>
      <c r="BD63" s="12"/>
      <c r="BE63" s="12"/>
      <c r="BF63" s="12"/>
      <c r="BG63" s="12"/>
      <c r="BH63" s="12"/>
      <c r="BI63" s="12"/>
      <c r="BJ63" s="12"/>
      <c r="BK63" s="12"/>
      <c r="BL63" s="12"/>
      <c r="BM63" s="12"/>
      <c r="BN63" s="12"/>
      <c r="BO63" s="12"/>
      <c r="BP63" s="12"/>
      <c r="BQ63" s="12"/>
      <c r="BR63" s="13"/>
      <c r="BS63" s="16"/>
    </row>
    <row r="64" spans="1:71" ht="15.6" customHeight="1">
      <c r="C64" s="14"/>
      <c r="D64" s="46" t="s">
        <v>4</v>
      </c>
      <c r="E64" s="47"/>
      <c r="F64" s="47"/>
      <c r="G64" s="47"/>
      <c r="H64" s="47"/>
      <c r="I64" s="47"/>
      <c r="J64" s="47"/>
      <c r="K64" s="47"/>
      <c r="L64" s="47"/>
      <c r="M64" s="47"/>
      <c r="N64" s="47"/>
      <c r="O64" s="47"/>
      <c r="P64" s="47"/>
      <c r="Q64" s="48"/>
      <c r="R64" s="146" t="s">
        <v>38</v>
      </c>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8"/>
      <c r="BC64" s="149"/>
      <c r="BD64" s="150"/>
      <c r="BE64" s="150"/>
      <c r="BF64" s="150"/>
      <c r="BG64" s="150"/>
      <c r="BH64" s="150"/>
      <c r="BI64" s="150"/>
      <c r="BJ64" s="150"/>
      <c r="BK64" s="150"/>
      <c r="BL64" s="150"/>
      <c r="BM64" s="150"/>
      <c r="BN64" s="151"/>
      <c r="BO64" s="151"/>
      <c r="BP64" s="151"/>
      <c r="BQ64" s="152"/>
      <c r="BR64" s="15"/>
      <c r="BS64" s="16"/>
    </row>
    <row r="65" spans="1:71" ht="15.6" customHeight="1">
      <c r="C65" s="14"/>
      <c r="D65" s="49"/>
      <c r="E65" s="50"/>
      <c r="F65" s="50"/>
      <c r="G65" s="50"/>
      <c r="H65" s="50"/>
      <c r="I65" s="50"/>
      <c r="J65" s="50"/>
      <c r="K65" s="50"/>
      <c r="L65" s="50"/>
      <c r="M65" s="50"/>
      <c r="N65" s="50"/>
      <c r="O65" s="50"/>
      <c r="P65" s="50"/>
      <c r="Q65" s="51"/>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149"/>
      <c r="BD65" s="150"/>
      <c r="BE65" s="150"/>
      <c r="BF65" s="150"/>
      <c r="BG65" s="150"/>
      <c r="BH65" s="150"/>
      <c r="BI65" s="150"/>
      <c r="BJ65" s="150"/>
      <c r="BK65" s="150"/>
      <c r="BL65" s="150"/>
      <c r="BM65" s="150"/>
      <c r="BN65" s="151"/>
      <c r="BO65" s="151"/>
      <c r="BP65" s="151"/>
      <c r="BQ65" s="152"/>
      <c r="BR65" s="15"/>
      <c r="BS65" s="16"/>
    </row>
    <row r="66" spans="1:71" ht="15.6" customHeight="1">
      <c r="C66" s="14"/>
      <c r="D66" s="156"/>
      <c r="E66" s="156"/>
      <c r="F66" s="156"/>
      <c r="G66" s="156"/>
      <c r="H66" s="156"/>
      <c r="I66" s="156"/>
      <c r="J66" s="156"/>
      <c r="K66" s="156"/>
      <c r="L66" s="156"/>
      <c r="M66" s="156"/>
      <c r="N66" s="156"/>
      <c r="O66" s="156"/>
      <c r="P66" s="156"/>
      <c r="Q66" s="156"/>
      <c r="R66" s="156"/>
      <c r="S66" s="156"/>
      <c r="T66" s="156"/>
      <c r="U66" s="156"/>
      <c r="V66" s="156"/>
      <c r="W66" s="156"/>
      <c r="X66" s="124"/>
      <c r="Y66" s="124"/>
      <c r="Z66" s="124"/>
      <c r="AA66" s="150"/>
      <c r="AB66" s="157"/>
      <c r="AC66" s="157"/>
      <c r="AD66" s="157"/>
      <c r="AE66" s="157"/>
      <c r="AF66" s="157"/>
      <c r="AG66" s="157"/>
      <c r="AH66" s="157"/>
      <c r="AI66" s="157"/>
      <c r="AJ66" s="157"/>
      <c r="AK66" s="157"/>
      <c r="AL66" s="157"/>
      <c r="AM66" s="157"/>
      <c r="AN66" s="152"/>
      <c r="AO66" s="157"/>
      <c r="AP66" s="158"/>
      <c r="AQ66" s="158"/>
      <c r="AR66" s="159"/>
      <c r="AS66" s="159"/>
      <c r="AT66" s="159"/>
      <c r="AU66" s="159"/>
      <c r="AV66" s="159"/>
      <c r="AW66" s="159"/>
      <c r="AX66" s="159"/>
      <c r="AY66" s="159"/>
      <c r="AZ66" s="159"/>
      <c r="BA66" s="159"/>
      <c r="BB66" s="159"/>
      <c r="BC66" s="149"/>
      <c r="BD66" s="150"/>
      <c r="BE66" s="150"/>
      <c r="BF66" s="150"/>
      <c r="BG66" s="150"/>
      <c r="BH66" s="150"/>
      <c r="BI66" s="150"/>
      <c r="BJ66" s="150"/>
      <c r="BK66" s="150"/>
      <c r="BL66" s="150"/>
      <c r="BM66" s="150"/>
      <c r="BN66" s="151"/>
      <c r="BO66" s="151"/>
      <c r="BP66" s="151"/>
      <c r="BQ66" s="152"/>
      <c r="BR66" s="15"/>
      <c r="BS66" s="16"/>
    </row>
    <row r="67" spans="1:71" ht="18.75">
      <c r="C67" s="14"/>
      <c r="D67" s="156"/>
      <c r="E67" s="156"/>
      <c r="F67" s="156"/>
      <c r="G67" s="156"/>
      <c r="H67" s="156"/>
      <c r="I67" s="156"/>
      <c r="J67" s="156"/>
      <c r="K67" s="156"/>
      <c r="L67" s="156"/>
      <c r="M67" s="156"/>
      <c r="N67" s="156"/>
      <c r="O67" s="156"/>
      <c r="P67" s="156"/>
      <c r="Q67" s="156"/>
      <c r="R67" s="156"/>
      <c r="S67" s="156"/>
      <c r="T67" s="156"/>
      <c r="U67" s="160" t="s">
        <v>19</v>
      </c>
      <c r="V67" s="156"/>
      <c r="W67" s="156"/>
      <c r="X67" s="156"/>
      <c r="Y67" s="156"/>
      <c r="Z67" s="156"/>
      <c r="AA67" s="151"/>
      <c r="AB67" s="161"/>
      <c r="AC67" s="161"/>
      <c r="AD67" s="161"/>
      <c r="AE67" s="161"/>
      <c r="AF67" s="161"/>
      <c r="AG67" s="161"/>
      <c r="AH67" s="161"/>
      <c r="AI67" s="161"/>
      <c r="AJ67" s="161"/>
      <c r="AK67" s="161"/>
      <c r="AL67" s="161"/>
      <c r="AM67" s="160" t="s">
        <v>5</v>
      </c>
      <c r="AN67" s="162"/>
      <c r="AO67" s="161"/>
      <c r="AP67" s="163"/>
      <c r="AQ67" s="163"/>
      <c r="AR67" s="5"/>
      <c r="AS67" s="5"/>
      <c r="AT67" s="5"/>
      <c r="AU67" s="5"/>
      <c r="AV67" s="5"/>
      <c r="AW67" s="5"/>
      <c r="AX67" s="5"/>
      <c r="AY67" s="5"/>
      <c r="AZ67" s="5"/>
      <c r="BA67" s="5"/>
      <c r="BB67" s="5"/>
      <c r="BC67" s="164"/>
      <c r="BD67" s="151"/>
      <c r="BE67" s="151"/>
      <c r="BF67" s="165" t="s">
        <v>6</v>
      </c>
      <c r="BG67" s="6"/>
      <c r="BH67" s="6"/>
      <c r="BI67" s="6"/>
      <c r="BJ67" s="6"/>
      <c r="BK67" s="6"/>
      <c r="BL67" s="6"/>
      <c r="BM67" s="151"/>
      <c r="BN67" s="151"/>
      <c r="BO67" s="151"/>
      <c r="BP67" s="151"/>
      <c r="BQ67" s="162"/>
      <c r="BR67" s="15"/>
      <c r="BS67" s="16"/>
    </row>
    <row r="68" spans="1:71" ht="15.6" customHeight="1">
      <c r="C68" s="14"/>
      <c r="D68" s="146" t="s">
        <v>7</v>
      </c>
      <c r="E68" s="147"/>
      <c r="F68" s="147"/>
      <c r="G68" s="147"/>
      <c r="H68" s="147"/>
      <c r="I68" s="147"/>
      <c r="J68" s="147"/>
      <c r="K68" s="147"/>
      <c r="L68" s="147"/>
      <c r="M68" s="148"/>
      <c r="N68" s="166" t="str">
        <f>IF([9]回答表!X50="●","●","")</f>
        <v/>
      </c>
      <c r="O68" s="167"/>
      <c r="P68" s="167"/>
      <c r="Q68" s="168"/>
      <c r="R68" s="156"/>
      <c r="S68" s="156"/>
      <c r="T68" s="156"/>
      <c r="U68" s="169" t="str">
        <f>IF([9]回答表!X50="●",[9]回答表!B144,IF([9]回答表!AA50="●",[9]回答表!B168,""))</f>
        <v/>
      </c>
      <c r="V68" s="52"/>
      <c r="W68" s="52"/>
      <c r="X68" s="52"/>
      <c r="Y68" s="52"/>
      <c r="Z68" s="52"/>
      <c r="AA68" s="52"/>
      <c r="AB68" s="52"/>
      <c r="AC68" s="52"/>
      <c r="AD68" s="52"/>
      <c r="AE68" s="52"/>
      <c r="AF68" s="52"/>
      <c r="AG68" s="52"/>
      <c r="AH68" s="52"/>
      <c r="AI68" s="52"/>
      <c r="AJ68" s="53"/>
      <c r="AK68" s="170"/>
      <c r="AL68" s="170"/>
      <c r="AM68" s="207" t="s">
        <v>39</v>
      </c>
      <c r="AN68" s="207"/>
      <c r="AO68" s="207"/>
      <c r="AP68" s="207"/>
      <c r="AQ68" s="207"/>
      <c r="AR68" s="207"/>
      <c r="AS68" s="207"/>
      <c r="AT68" s="207"/>
      <c r="AU68" s="207" t="s">
        <v>40</v>
      </c>
      <c r="AV68" s="207"/>
      <c r="AW68" s="207"/>
      <c r="AX68" s="207"/>
      <c r="AY68" s="207"/>
      <c r="AZ68" s="207"/>
      <c r="BA68" s="207"/>
      <c r="BB68" s="207"/>
      <c r="BC68" s="157"/>
      <c r="BD68" s="150"/>
      <c r="BE68" s="150"/>
      <c r="BF68" s="172" t="str">
        <f>IF([9]回答表!X50="●",[9]回答表!S150,IF([9]回答表!AA50="●",[9]回答表!S174,""))</f>
        <v/>
      </c>
      <c r="BG68" s="173"/>
      <c r="BH68" s="173"/>
      <c r="BI68" s="173"/>
      <c r="BJ68" s="172"/>
      <c r="BK68" s="173"/>
      <c r="BL68" s="173"/>
      <c r="BM68" s="173"/>
      <c r="BN68" s="172"/>
      <c r="BO68" s="173"/>
      <c r="BP68" s="173"/>
      <c r="BQ68" s="174"/>
      <c r="BR68" s="15"/>
      <c r="BS68" s="16"/>
    </row>
    <row r="69" spans="1:71" ht="15.6" customHeight="1">
      <c r="C69" s="14"/>
      <c r="D69" s="175"/>
      <c r="E69" s="176"/>
      <c r="F69" s="176"/>
      <c r="G69" s="176"/>
      <c r="H69" s="176"/>
      <c r="I69" s="176"/>
      <c r="J69" s="176"/>
      <c r="K69" s="176"/>
      <c r="L69" s="176"/>
      <c r="M69" s="177"/>
      <c r="N69" s="178"/>
      <c r="O69" s="179"/>
      <c r="P69" s="179"/>
      <c r="Q69" s="180"/>
      <c r="R69" s="156"/>
      <c r="S69" s="156"/>
      <c r="T69" s="156"/>
      <c r="U69" s="54"/>
      <c r="V69" s="181"/>
      <c r="W69" s="181"/>
      <c r="X69" s="181"/>
      <c r="Y69" s="181"/>
      <c r="Z69" s="181"/>
      <c r="AA69" s="181"/>
      <c r="AB69" s="181"/>
      <c r="AC69" s="181"/>
      <c r="AD69" s="181"/>
      <c r="AE69" s="181"/>
      <c r="AF69" s="181"/>
      <c r="AG69" s="181"/>
      <c r="AH69" s="181"/>
      <c r="AI69" s="181"/>
      <c r="AJ69" s="55"/>
      <c r="AK69" s="170"/>
      <c r="AL69" s="170"/>
      <c r="AM69" s="207"/>
      <c r="AN69" s="207"/>
      <c r="AO69" s="207"/>
      <c r="AP69" s="207"/>
      <c r="AQ69" s="207"/>
      <c r="AR69" s="207"/>
      <c r="AS69" s="207"/>
      <c r="AT69" s="207"/>
      <c r="AU69" s="207"/>
      <c r="AV69" s="207"/>
      <c r="AW69" s="207"/>
      <c r="AX69" s="207"/>
      <c r="AY69" s="207"/>
      <c r="AZ69" s="207"/>
      <c r="BA69" s="207"/>
      <c r="BB69" s="207"/>
      <c r="BC69" s="157"/>
      <c r="BD69" s="150"/>
      <c r="BE69" s="150"/>
      <c r="BF69" s="182"/>
      <c r="BG69" s="183"/>
      <c r="BH69" s="183"/>
      <c r="BI69" s="183"/>
      <c r="BJ69" s="182"/>
      <c r="BK69" s="183"/>
      <c r="BL69" s="183"/>
      <c r="BM69" s="183"/>
      <c r="BN69" s="182"/>
      <c r="BO69" s="183"/>
      <c r="BP69" s="183"/>
      <c r="BQ69" s="184"/>
      <c r="BR69" s="15"/>
      <c r="BS69" s="16"/>
    </row>
    <row r="70" spans="1:71" ht="15.6" customHeight="1">
      <c r="C70" s="14"/>
      <c r="D70" s="175"/>
      <c r="E70" s="176"/>
      <c r="F70" s="176"/>
      <c r="G70" s="176"/>
      <c r="H70" s="176"/>
      <c r="I70" s="176"/>
      <c r="J70" s="176"/>
      <c r="K70" s="176"/>
      <c r="L70" s="176"/>
      <c r="M70" s="177"/>
      <c r="N70" s="178"/>
      <c r="O70" s="179"/>
      <c r="P70" s="179"/>
      <c r="Q70" s="180"/>
      <c r="R70" s="156"/>
      <c r="S70" s="156"/>
      <c r="T70" s="156"/>
      <c r="U70" s="54"/>
      <c r="V70" s="181"/>
      <c r="W70" s="181"/>
      <c r="X70" s="181"/>
      <c r="Y70" s="181"/>
      <c r="Z70" s="181"/>
      <c r="AA70" s="181"/>
      <c r="AB70" s="181"/>
      <c r="AC70" s="181"/>
      <c r="AD70" s="181"/>
      <c r="AE70" s="181"/>
      <c r="AF70" s="181"/>
      <c r="AG70" s="181"/>
      <c r="AH70" s="181"/>
      <c r="AI70" s="181"/>
      <c r="AJ70" s="55"/>
      <c r="AK70" s="170"/>
      <c r="AL70" s="170"/>
      <c r="AM70" s="207"/>
      <c r="AN70" s="207"/>
      <c r="AO70" s="207"/>
      <c r="AP70" s="207"/>
      <c r="AQ70" s="207"/>
      <c r="AR70" s="207"/>
      <c r="AS70" s="207"/>
      <c r="AT70" s="207"/>
      <c r="AU70" s="207"/>
      <c r="AV70" s="207"/>
      <c r="AW70" s="207"/>
      <c r="AX70" s="207"/>
      <c r="AY70" s="207"/>
      <c r="AZ70" s="207"/>
      <c r="BA70" s="207"/>
      <c r="BB70" s="207"/>
      <c r="BC70" s="157"/>
      <c r="BD70" s="150"/>
      <c r="BE70" s="150"/>
      <c r="BF70" s="182"/>
      <c r="BG70" s="183"/>
      <c r="BH70" s="183"/>
      <c r="BI70" s="183"/>
      <c r="BJ70" s="182"/>
      <c r="BK70" s="183"/>
      <c r="BL70" s="183"/>
      <c r="BM70" s="183"/>
      <c r="BN70" s="182"/>
      <c r="BO70" s="183"/>
      <c r="BP70" s="183"/>
      <c r="BQ70" s="184"/>
      <c r="BR70" s="15"/>
      <c r="BS70" s="16"/>
    </row>
    <row r="71" spans="1:71" ht="15.6" customHeight="1">
      <c r="C71" s="14"/>
      <c r="D71" s="153"/>
      <c r="E71" s="154"/>
      <c r="F71" s="154"/>
      <c r="G71" s="154"/>
      <c r="H71" s="154"/>
      <c r="I71" s="154"/>
      <c r="J71" s="154"/>
      <c r="K71" s="154"/>
      <c r="L71" s="154"/>
      <c r="M71" s="155"/>
      <c r="N71" s="185"/>
      <c r="O71" s="186"/>
      <c r="P71" s="186"/>
      <c r="Q71" s="187"/>
      <c r="R71" s="156"/>
      <c r="S71" s="156"/>
      <c r="T71" s="156"/>
      <c r="U71" s="54"/>
      <c r="V71" s="181"/>
      <c r="W71" s="181"/>
      <c r="X71" s="181"/>
      <c r="Y71" s="181"/>
      <c r="Z71" s="181"/>
      <c r="AA71" s="181"/>
      <c r="AB71" s="181"/>
      <c r="AC71" s="181"/>
      <c r="AD71" s="181"/>
      <c r="AE71" s="181"/>
      <c r="AF71" s="181"/>
      <c r="AG71" s="181"/>
      <c r="AH71" s="181"/>
      <c r="AI71" s="181"/>
      <c r="AJ71" s="55"/>
      <c r="AK71" s="170"/>
      <c r="AL71" s="170"/>
      <c r="AM71" s="138" t="str">
        <f>IF([9]回答表!X50="●",[9]回答表!J150,IF([9]回答表!AA50="●",[9]回答表!J174,""))</f>
        <v/>
      </c>
      <c r="AN71" s="139"/>
      <c r="AO71" s="139"/>
      <c r="AP71" s="139"/>
      <c r="AQ71" s="139"/>
      <c r="AR71" s="139"/>
      <c r="AS71" s="139"/>
      <c r="AT71" s="140"/>
      <c r="AU71" s="138" t="str">
        <f>IF([9]回答表!X50="●",[9]回答表!J151,IF([9]回答表!AA50="●",[9]回答表!J175,""))</f>
        <v/>
      </c>
      <c r="AV71" s="139"/>
      <c r="AW71" s="139"/>
      <c r="AX71" s="139"/>
      <c r="AY71" s="139"/>
      <c r="AZ71" s="139"/>
      <c r="BA71" s="139"/>
      <c r="BB71" s="140"/>
      <c r="BC71" s="157"/>
      <c r="BD71" s="150"/>
      <c r="BE71" s="150"/>
      <c r="BF71" s="182" t="str">
        <f>IF([9]回答表!X50="●",[9]回答表!V150,IF([9]回答表!AA50="●",[9]回答表!V174,""))</f>
        <v/>
      </c>
      <c r="BG71" s="183"/>
      <c r="BH71" s="183"/>
      <c r="BI71" s="183"/>
      <c r="BJ71" s="182" t="str">
        <f>IF([9]回答表!X50="●",[9]回答表!V151,IF([9]回答表!AA50="●",[9]回答表!V175,""))</f>
        <v/>
      </c>
      <c r="BK71" s="183"/>
      <c r="BL71" s="183"/>
      <c r="BM71" s="183"/>
      <c r="BN71" s="182" t="str">
        <f>IF([9]回答表!X50="●",[9]回答表!V152,IF([9]回答表!AA50="●",[9]回答表!V176,""))</f>
        <v/>
      </c>
      <c r="BO71" s="183"/>
      <c r="BP71" s="183"/>
      <c r="BQ71" s="184"/>
      <c r="BR71" s="15"/>
      <c r="BS71" s="16"/>
    </row>
    <row r="72" spans="1:71" ht="15.6" customHeight="1">
      <c r="C72" s="14"/>
      <c r="D72" s="188"/>
      <c r="E72" s="188"/>
      <c r="F72" s="188"/>
      <c r="G72" s="188"/>
      <c r="H72" s="188"/>
      <c r="I72" s="188"/>
      <c r="J72" s="188"/>
      <c r="K72" s="188"/>
      <c r="L72" s="188"/>
      <c r="M72" s="188"/>
      <c r="N72" s="189"/>
      <c r="O72" s="189"/>
      <c r="P72" s="189"/>
      <c r="Q72" s="189"/>
      <c r="R72" s="190"/>
      <c r="S72" s="190"/>
      <c r="T72" s="190"/>
      <c r="U72" s="54"/>
      <c r="V72" s="181"/>
      <c r="W72" s="181"/>
      <c r="X72" s="181"/>
      <c r="Y72" s="181"/>
      <c r="Z72" s="181"/>
      <c r="AA72" s="181"/>
      <c r="AB72" s="181"/>
      <c r="AC72" s="181"/>
      <c r="AD72" s="181"/>
      <c r="AE72" s="181"/>
      <c r="AF72" s="181"/>
      <c r="AG72" s="181"/>
      <c r="AH72" s="181"/>
      <c r="AI72" s="181"/>
      <c r="AJ72" s="55"/>
      <c r="AK72" s="170"/>
      <c r="AL72" s="170"/>
      <c r="AM72" s="135"/>
      <c r="AN72" s="136"/>
      <c r="AO72" s="136"/>
      <c r="AP72" s="136"/>
      <c r="AQ72" s="136"/>
      <c r="AR72" s="136"/>
      <c r="AS72" s="136"/>
      <c r="AT72" s="137"/>
      <c r="AU72" s="135"/>
      <c r="AV72" s="136"/>
      <c r="AW72" s="136"/>
      <c r="AX72" s="136"/>
      <c r="AY72" s="136"/>
      <c r="AZ72" s="136"/>
      <c r="BA72" s="136"/>
      <c r="BB72" s="137"/>
      <c r="BC72" s="157"/>
      <c r="BD72" s="157"/>
      <c r="BE72" s="157"/>
      <c r="BF72" s="182"/>
      <c r="BG72" s="183"/>
      <c r="BH72" s="183"/>
      <c r="BI72" s="183"/>
      <c r="BJ72" s="182"/>
      <c r="BK72" s="183"/>
      <c r="BL72" s="183"/>
      <c r="BM72" s="183"/>
      <c r="BN72" s="182"/>
      <c r="BO72" s="183"/>
      <c r="BP72" s="183"/>
      <c r="BQ72" s="184"/>
      <c r="BR72" s="15"/>
      <c r="BS72" s="16"/>
    </row>
    <row r="73" spans="1:71" ht="15.6" customHeight="1">
      <c r="C73" s="14"/>
      <c r="D73" s="188"/>
      <c r="E73" s="188"/>
      <c r="F73" s="188"/>
      <c r="G73" s="188"/>
      <c r="H73" s="188"/>
      <c r="I73" s="188"/>
      <c r="J73" s="188"/>
      <c r="K73" s="188"/>
      <c r="L73" s="188"/>
      <c r="M73" s="188"/>
      <c r="N73" s="189"/>
      <c r="O73" s="189"/>
      <c r="P73" s="189"/>
      <c r="Q73" s="189"/>
      <c r="R73" s="190"/>
      <c r="S73" s="190"/>
      <c r="T73" s="190"/>
      <c r="U73" s="54"/>
      <c r="V73" s="181"/>
      <c r="W73" s="181"/>
      <c r="X73" s="181"/>
      <c r="Y73" s="181"/>
      <c r="Z73" s="181"/>
      <c r="AA73" s="181"/>
      <c r="AB73" s="181"/>
      <c r="AC73" s="181"/>
      <c r="AD73" s="181"/>
      <c r="AE73" s="181"/>
      <c r="AF73" s="181"/>
      <c r="AG73" s="181"/>
      <c r="AH73" s="181"/>
      <c r="AI73" s="181"/>
      <c r="AJ73" s="55"/>
      <c r="AK73" s="170"/>
      <c r="AL73" s="170"/>
      <c r="AM73" s="142"/>
      <c r="AN73" s="143"/>
      <c r="AO73" s="143"/>
      <c r="AP73" s="143"/>
      <c r="AQ73" s="143"/>
      <c r="AR73" s="143"/>
      <c r="AS73" s="143"/>
      <c r="AT73" s="144"/>
      <c r="AU73" s="142"/>
      <c r="AV73" s="143"/>
      <c r="AW73" s="143"/>
      <c r="AX73" s="143"/>
      <c r="AY73" s="143"/>
      <c r="AZ73" s="143"/>
      <c r="BA73" s="143"/>
      <c r="BB73" s="144"/>
      <c r="BC73" s="157"/>
      <c r="BD73" s="150"/>
      <c r="BE73" s="150"/>
      <c r="BF73" s="182"/>
      <c r="BG73" s="183"/>
      <c r="BH73" s="183"/>
      <c r="BI73" s="183"/>
      <c r="BJ73" s="182"/>
      <c r="BK73" s="183"/>
      <c r="BL73" s="183"/>
      <c r="BM73" s="183"/>
      <c r="BN73" s="182"/>
      <c r="BO73" s="183"/>
      <c r="BP73" s="183"/>
      <c r="BQ73" s="184"/>
      <c r="BR73" s="15"/>
      <c r="BS73" s="16"/>
    </row>
    <row r="74" spans="1:71" ht="15.6" customHeight="1">
      <c r="C74" s="14"/>
      <c r="D74" s="195" t="s">
        <v>8</v>
      </c>
      <c r="E74" s="196"/>
      <c r="F74" s="196"/>
      <c r="G74" s="196"/>
      <c r="H74" s="196"/>
      <c r="I74" s="196"/>
      <c r="J74" s="196"/>
      <c r="K74" s="196"/>
      <c r="L74" s="196"/>
      <c r="M74" s="197"/>
      <c r="N74" s="166" t="str">
        <f>IF([9]回答表!AA50="●","●","")</f>
        <v/>
      </c>
      <c r="O74" s="167"/>
      <c r="P74" s="167"/>
      <c r="Q74" s="168"/>
      <c r="R74" s="156"/>
      <c r="S74" s="156"/>
      <c r="T74" s="156"/>
      <c r="U74" s="54"/>
      <c r="V74" s="181"/>
      <c r="W74" s="181"/>
      <c r="X74" s="181"/>
      <c r="Y74" s="181"/>
      <c r="Z74" s="181"/>
      <c r="AA74" s="181"/>
      <c r="AB74" s="181"/>
      <c r="AC74" s="181"/>
      <c r="AD74" s="181"/>
      <c r="AE74" s="181"/>
      <c r="AF74" s="181"/>
      <c r="AG74" s="181"/>
      <c r="AH74" s="181"/>
      <c r="AI74" s="181"/>
      <c r="AJ74" s="55"/>
      <c r="AK74" s="170"/>
      <c r="AL74" s="170"/>
      <c r="AM74" s="150"/>
      <c r="AN74" s="150"/>
      <c r="AO74" s="150"/>
      <c r="AP74" s="150"/>
      <c r="AQ74" s="150"/>
      <c r="AR74" s="150"/>
      <c r="AS74" s="150"/>
      <c r="AT74" s="150"/>
      <c r="AU74" s="150"/>
      <c r="AV74" s="150"/>
      <c r="AW74" s="150"/>
      <c r="AX74" s="150"/>
      <c r="AY74" s="150"/>
      <c r="AZ74" s="150"/>
      <c r="BA74" s="150"/>
      <c r="BB74" s="150"/>
      <c r="BC74" s="157"/>
      <c r="BD74" s="199"/>
      <c r="BE74" s="199"/>
      <c r="BF74" s="182"/>
      <c r="BG74" s="183"/>
      <c r="BH74" s="183"/>
      <c r="BI74" s="183"/>
      <c r="BJ74" s="182"/>
      <c r="BK74" s="183"/>
      <c r="BL74" s="183"/>
      <c r="BM74" s="183"/>
      <c r="BN74" s="182"/>
      <c r="BO74" s="183"/>
      <c r="BP74" s="183"/>
      <c r="BQ74" s="184"/>
      <c r="BR74" s="15"/>
      <c r="BS74" s="16"/>
    </row>
    <row r="75" spans="1:71" ht="15.6" customHeight="1">
      <c r="C75" s="14"/>
      <c r="D75" s="200"/>
      <c r="E75" s="201"/>
      <c r="F75" s="201"/>
      <c r="G75" s="201"/>
      <c r="H75" s="201"/>
      <c r="I75" s="201"/>
      <c r="J75" s="201"/>
      <c r="K75" s="201"/>
      <c r="L75" s="201"/>
      <c r="M75" s="202"/>
      <c r="N75" s="178"/>
      <c r="O75" s="179"/>
      <c r="P75" s="179"/>
      <c r="Q75" s="180"/>
      <c r="R75" s="156"/>
      <c r="S75" s="156"/>
      <c r="T75" s="156"/>
      <c r="U75" s="54"/>
      <c r="V75" s="181"/>
      <c r="W75" s="181"/>
      <c r="X75" s="181"/>
      <c r="Y75" s="181"/>
      <c r="Z75" s="181"/>
      <c r="AA75" s="181"/>
      <c r="AB75" s="181"/>
      <c r="AC75" s="181"/>
      <c r="AD75" s="181"/>
      <c r="AE75" s="181"/>
      <c r="AF75" s="181"/>
      <c r="AG75" s="181"/>
      <c r="AH75" s="181"/>
      <c r="AI75" s="181"/>
      <c r="AJ75" s="55"/>
      <c r="AK75" s="170"/>
      <c r="AL75" s="170"/>
      <c r="AM75" s="150"/>
      <c r="AN75" s="150"/>
      <c r="AO75" s="150"/>
      <c r="AP75" s="150"/>
      <c r="AQ75" s="150"/>
      <c r="AR75" s="150"/>
      <c r="AS75" s="150"/>
      <c r="AT75" s="150"/>
      <c r="AU75" s="150"/>
      <c r="AV75" s="150"/>
      <c r="AW75" s="150"/>
      <c r="AX75" s="150"/>
      <c r="AY75" s="150"/>
      <c r="AZ75" s="150"/>
      <c r="BA75" s="150"/>
      <c r="BB75" s="150"/>
      <c r="BC75" s="157"/>
      <c r="BD75" s="199"/>
      <c r="BE75" s="199"/>
      <c r="BF75" s="182" t="s">
        <v>9</v>
      </c>
      <c r="BG75" s="183"/>
      <c r="BH75" s="183"/>
      <c r="BI75" s="183"/>
      <c r="BJ75" s="182" t="s">
        <v>10</v>
      </c>
      <c r="BK75" s="183"/>
      <c r="BL75" s="183"/>
      <c r="BM75" s="183"/>
      <c r="BN75" s="182" t="s">
        <v>11</v>
      </c>
      <c r="BO75" s="183"/>
      <c r="BP75" s="183"/>
      <c r="BQ75" s="184"/>
      <c r="BR75" s="15"/>
      <c r="BS75" s="16"/>
    </row>
    <row r="76" spans="1:71" ht="15.6" customHeight="1">
      <c r="C76" s="14"/>
      <c r="D76" s="200"/>
      <c r="E76" s="201"/>
      <c r="F76" s="201"/>
      <c r="G76" s="201"/>
      <c r="H76" s="201"/>
      <c r="I76" s="201"/>
      <c r="J76" s="201"/>
      <c r="K76" s="201"/>
      <c r="L76" s="201"/>
      <c r="M76" s="202"/>
      <c r="N76" s="178"/>
      <c r="O76" s="179"/>
      <c r="P76" s="179"/>
      <c r="Q76" s="180"/>
      <c r="R76" s="156"/>
      <c r="S76" s="156"/>
      <c r="T76" s="156"/>
      <c r="U76" s="54"/>
      <c r="V76" s="181"/>
      <c r="W76" s="181"/>
      <c r="X76" s="181"/>
      <c r="Y76" s="181"/>
      <c r="Z76" s="181"/>
      <c r="AA76" s="181"/>
      <c r="AB76" s="181"/>
      <c r="AC76" s="181"/>
      <c r="AD76" s="181"/>
      <c r="AE76" s="181"/>
      <c r="AF76" s="181"/>
      <c r="AG76" s="181"/>
      <c r="AH76" s="181"/>
      <c r="AI76" s="181"/>
      <c r="AJ76" s="55"/>
      <c r="AK76" s="170"/>
      <c r="AL76" s="170"/>
      <c r="AM76" s="150"/>
      <c r="AN76" s="150"/>
      <c r="AO76" s="150"/>
      <c r="AP76" s="150"/>
      <c r="AQ76" s="150"/>
      <c r="AR76" s="150"/>
      <c r="AS76" s="150"/>
      <c r="AT76" s="150"/>
      <c r="AU76" s="150"/>
      <c r="AV76" s="150"/>
      <c r="AW76" s="150"/>
      <c r="AX76" s="150"/>
      <c r="AY76" s="150"/>
      <c r="AZ76" s="150"/>
      <c r="BA76" s="150"/>
      <c r="BB76" s="150"/>
      <c r="BC76" s="157"/>
      <c r="BD76" s="199"/>
      <c r="BE76" s="199"/>
      <c r="BF76" s="182"/>
      <c r="BG76" s="183"/>
      <c r="BH76" s="183"/>
      <c r="BI76" s="183"/>
      <c r="BJ76" s="182"/>
      <c r="BK76" s="183"/>
      <c r="BL76" s="183"/>
      <c r="BM76" s="183"/>
      <c r="BN76" s="182"/>
      <c r="BO76" s="183"/>
      <c r="BP76" s="183"/>
      <c r="BQ76" s="184"/>
      <c r="BR76" s="15"/>
      <c r="BS76" s="16"/>
    </row>
    <row r="77" spans="1:71" ht="15.6" customHeight="1">
      <c r="C77" s="14"/>
      <c r="D77" s="203"/>
      <c r="E77" s="204"/>
      <c r="F77" s="204"/>
      <c r="G77" s="204"/>
      <c r="H77" s="204"/>
      <c r="I77" s="204"/>
      <c r="J77" s="204"/>
      <c r="K77" s="204"/>
      <c r="L77" s="204"/>
      <c r="M77" s="205"/>
      <c r="N77" s="185"/>
      <c r="O77" s="186"/>
      <c r="P77" s="186"/>
      <c r="Q77" s="187"/>
      <c r="R77" s="156"/>
      <c r="S77" s="156"/>
      <c r="T77" s="156"/>
      <c r="U77" s="56"/>
      <c r="V77" s="57"/>
      <c r="W77" s="57"/>
      <c r="X77" s="57"/>
      <c r="Y77" s="57"/>
      <c r="Z77" s="57"/>
      <c r="AA77" s="57"/>
      <c r="AB77" s="57"/>
      <c r="AC77" s="57"/>
      <c r="AD77" s="57"/>
      <c r="AE77" s="57"/>
      <c r="AF77" s="57"/>
      <c r="AG77" s="57"/>
      <c r="AH77" s="57"/>
      <c r="AI77" s="57"/>
      <c r="AJ77" s="58"/>
      <c r="AK77" s="170"/>
      <c r="AL77" s="170"/>
      <c r="AM77" s="150"/>
      <c r="AN77" s="150"/>
      <c r="AO77" s="150"/>
      <c r="AP77" s="150"/>
      <c r="AQ77" s="150"/>
      <c r="AR77" s="150"/>
      <c r="AS77" s="150"/>
      <c r="AT77" s="150"/>
      <c r="AU77" s="150"/>
      <c r="AV77" s="150"/>
      <c r="AW77" s="150"/>
      <c r="AX77" s="150"/>
      <c r="AY77" s="150"/>
      <c r="AZ77" s="150"/>
      <c r="BA77" s="150"/>
      <c r="BB77" s="150"/>
      <c r="BC77" s="157"/>
      <c r="BD77" s="199"/>
      <c r="BE77" s="199"/>
      <c r="BF77" s="208"/>
      <c r="BG77" s="209"/>
      <c r="BH77" s="209"/>
      <c r="BI77" s="209"/>
      <c r="BJ77" s="208"/>
      <c r="BK77" s="209"/>
      <c r="BL77" s="209"/>
      <c r="BM77" s="209"/>
      <c r="BN77" s="208"/>
      <c r="BO77" s="209"/>
      <c r="BP77" s="209"/>
      <c r="BQ77" s="210"/>
      <c r="BR77" s="15"/>
      <c r="BS77" s="16"/>
    </row>
    <row r="78" spans="1:71" ht="15.6" customHeight="1">
      <c r="A78" s="16"/>
      <c r="B78" s="16"/>
      <c r="C78" s="14"/>
      <c r="D78" s="188"/>
      <c r="E78" s="188"/>
      <c r="F78" s="188"/>
      <c r="G78" s="188"/>
      <c r="H78" s="188"/>
      <c r="I78" s="188"/>
      <c r="J78" s="188"/>
      <c r="K78" s="188"/>
      <c r="L78" s="188"/>
      <c r="M78" s="188"/>
      <c r="N78" s="188"/>
      <c r="O78" s="188"/>
      <c r="P78" s="188"/>
      <c r="Q78" s="188"/>
      <c r="R78" s="156"/>
      <c r="S78" s="156"/>
      <c r="T78" s="156"/>
      <c r="U78" s="156"/>
      <c r="V78" s="156"/>
      <c r="W78" s="156"/>
      <c r="X78" s="156"/>
      <c r="Y78" s="156"/>
      <c r="Z78" s="156"/>
      <c r="AA78" s="156"/>
      <c r="AB78" s="156"/>
      <c r="AC78" s="156"/>
      <c r="AD78" s="156"/>
      <c r="AE78" s="156"/>
      <c r="AF78" s="156"/>
      <c r="AG78" s="156"/>
      <c r="AH78" s="156"/>
      <c r="AI78" s="156"/>
      <c r="AJ78" s="156"/>
      <c r="AK78" s="170"/>
      <c r="AL78" s="170"/>
      <c r="AM78" s="211"/>
      <c r="AN78" s="211"/>
      <c r="AO78" s="211"/>
      <c r="AP78" s="211"/>
      <c r="AQ78" s="211"/>
      <c r="AR78" s="211"/>
      <c r="AS78" s="211"/>
      <c r="AT78" s="211"/>
      <c r="AU78" s="211"/>
      <c r="AV78" s="211"/>
      <c r="AW78" s="211"/>
      <c r="AX78" s="211"/>
      <c r="AY78" s="211"/>
      <c r="AZ78" s="211"/>
      <c r="BA78" s="211"/>
      <c r="BB78" s="211"/>
      <c r="BC78" s="157"/>
      <c r="BD78" s="199"/>
      <c r="BE78" s="199"/>
      <c r="BF78" s="124"/>
      <c r="BG78" s="124"/>
      <c r="BH78" s="124"/>
      <c r="BI78" s="124"/>
      <c r="BJ78" s="124"/>
      <c r="BK78" s="124"/>
      <c r="BL78" s="124"/>
      <c r="BM78" s="124"/>
      <c r="BN78" s="124"/>
      <c r="BO78" s="124"/>
      <c r="BP78" s="124"/>
      <c r="BQ78" s="124"/>
      <c r="BR78" s="15"/>
      <c r="BS78" s="16"/>
    </row>
    <row r="79" spans="1:71" ht="15.6" customHeight="1">
      <c r="A79" s="16"/>
      <c r="B79" s="16"/>
      <c r="C79" s="14"/>
      <c r="D79" s="188"/>
      <c r="E79" s="188"/>
      <c r="F79" s="188"/>
      <c r="G79" s="188"/>
      <c r="H79" s="188"/>
      <c r="I79" s="188"/>
      <c r="J79" s="188"/>
      <c r="K79" s="188"/>
      <c r="L79" s="188"/>
      <c r="M79" s="188"/>
      <c r="N79" s="188"/>
      <c r="O79" s="188"/>
      <c r="P79" s="188"/>
      <c r="Q79" s="188"/>
      <c r="R79" s="156"/>
      <c r="S79" s="156"/>
      <c r="T79" s="156"/>
      <c r="U79" s="160" t="s">
        <v>81</v>
      </c>
      <c r="V79" s="156"/>
      <c r="W79" s="156"/>
      <c r="X79" s="156"/>
      <c r="Y79" s="156"/>
      <c r="Z79" s="156"/>
      <c r="AA79" s="156"/>
      <c r="AB79" s="156"/>
      <c r="AC79" s="156"/>
      <c r="AD79" s="156"/>
      <c r="AE79" s="156"/>
      <c r="AF79" s="156"/>
      <c r="AG79" s="156"/>
      <c r="AH79" s="156"/>
      <c r="AI79" s="156"/>
      <c r="AJ79" s="156"/>
      <c r="AK79" s="170"/>
      <c r="AL79" s="170"/>
      <c r="AM79" s="160" t="s">
        <v>82</v>
      </c>
      <c r="AN79" s="151"/>
      <c r="AO79" s="151"/>
      <c r="AP79" s="151"/>
      <c r="AQ79" s="151"/>
      <c r="AR79" s="151"/>
      <c r="AS79" s="151"/>
      <c r="AT79" s="151"/>
      <c r="AU79" s="151"/>
      <c r="AV79" s="151"/>
      <c r="AW79" s="151"/>
      <c r="AX79" s="150"/>
      <c r="AY79" s="150"/>
      <c r="AZ79" s="150"/>
      <c r="BA79" s="150"/>
      <c r="BB79" s="150"/>
      <c r="BC79" s="150"/>
      <c r="BD79" s="150"/>
      <c r="BE79" s="150"/>
      <c r="BF79" s="150"/>
      <c r="BG79" s="150"/>
      <c r="BH79" s="150"/>
      <c r="BI79" s="150"/>
      <c r="BJ79" s="150"/>
      <c r="BK79" s="150"/>
      <c r="BL79" s="150"/>
      <c r="BM79" s="150"/>
      <c r="BN79" s="150"/>
      <c r="BO79" s="150"/>
      <c r="BP79" s="150"/>
      <c r="BQ79" s="124"/>
      <c r="BR79" s="15"/>
      <c r="BS79" s="16"/>
    </row>
    <row r="80" spans="1:71" ht="15.6" customHeight="1">
      <c r="A80" s="16"/>
      <c r="B80" s="16"/>
      <c r="C80" s="14"/>
      <c r="D80" s="188"/>
      <c r="E80" s="188"/>
      <c r="F80" s="188"/>
      <c r="G80" s="188"/>
      <c r="H80" s="188"/>
      <c r="I80" s="188"/>
      <c r="J80" s="188"/>
      <c r="K80" s="188"/>
      <c r="L80" s="188"/>
      <c r="M80" s="188"/>
      <c r="N80" s="188"/>
      <c r="O80" s="188"/>
      <c r="P80" s="188"/>
      <c r="Q80" s="188"/>
      <c r="R80" s="156"/>
      <c r="S80" s="156"/>
      <c r="T80" s="156"/>
      <c r="U80" s="61" t="str">
        <f>IF([9]回答表!X50="●",[9]回答表!E155,IF([9]回答表!AA50="●",[9]回答表!E179,""))</f>
        <v/>
      </c>
      <c r="V80" s="62"/>
      <c r="W80" s="62"/>
      <c r="X80" s="62"/>
      <c r="Y80" s="62"/>
      <c r="Z80" s="62"/>
      <c r="AA80" s="62"/>
      <c r="AB80" s="62"/>
      <c r="AC80" s="62"/>
      <c r="AD80" s="62"/>
      <c r="AE80" s="65" t="s">
        <v>83</v>
      </c>
      <c r="AF80" s="65"/>
      <c r="AG80" s="65"/>
      <c r="AH80" s="65"/>
      <c r="AI80" s="65"/>
      <c r="AJ80" s="66"/>
      <c r="AK80" s="170"/>
      <c r="AL80" s="170"/>
      <c r="AM80" s="169" t="str">
        <f>IF([9]回答表!X50="●",[9]回答表!B157,IF([9]回答表!AA50="●",[9]回答表!B181,""))</f>
        <v/>
      </c>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3"/>
      <c r="BR80" s="15"/>
      <c r="BS80" s="16"/>
    </row>
    <row r="81" spans="1:71" ht="15.6" customHeight="1">
      <c r="A81" s="16"/>
      <c r="B81" s="16"/>
      <c r="C81" s="14"/>
      <c r="D81" s="188"/>
      <c r="E81" s="188"/>
      <c r="F81" s="188"/>
      <c r="G81" s="188"/>
      <c r="H81" s="188"/>
      <c r="I81" s="188"/>
      <c r="J81" s="188"/>
      <c r="K81" s="188"/>
      <c r="L81" s="188"/>
      <c r="M81" s="188"/>
      <c r="N81" s="188"/>
      <c r="O81" s="188"/>
      <c r="P81" s="188"/>
      <c r="Q81" s="188"/>
      <c r="R81" s="156"/>
      <c r="S81" s="156"/>
      <c r="T81" s="156"/>
      <c r="U81" s="63"/>
      <c r="V81" s="64"/>
      <c r="W81" s="64"/>
      <c r="X81" s="64"/>
      <c r="Y81" s="64"/>
      <c r="Z81" s="64"/>
      <c r="AA81" s="64"/>
      <c r="AB81" s="64"/>
      <c r="AC81" s="64"/>
      <c r="AD81" s="64"/>
      <c r="AE81" s="67"/>
      <c r="AF81" s="67"/>
      <c r="AG81" s="67"/>
      <c r="AH81" s="67"/>
      <c r="AI81" s="67"/>
      <c r="AJ81" s="68"/>
      <c r="AK81" s="170"/>
      <c r="AL81" s="170"/>
      <c r="AM81" s="54"/>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55"/>
      <c r="BR81" s="15"/>
      <c r="BS81" s="16"/>
    </row>
    <row r="82" spans="1:71" ht="15.6" customHeight="1">
      <c r="A82" s="16"/>
      <c r="B82" s="16"/>
      <c r="C82" s="14"/>
      <c r="D82" s="188"/>
      <c r="E82" s="188"/>
      <c r="F82" s="188"/>
      <c r="G82" s="188"/>
      <c r="H82" s="188"/>
      <c r="I82" s="188"/>
      <c r="J82" s="188"/>
      <c r="K82" s="188"/>
      <c r="L82" s="188"/>
      <c r="M82" s="188"/>
      <c r="N82" s="188"/>
      <c r="O82" s="188"/>
      <c r="P82" s="188"/>
      <c r="Q82" s="188"/>
      <c r="R82" s="156"/>
      <c r="S82" s="156"/>
      <c r="T82" s="156"/>
      <c r="U82" s="156"/>
      <c r="V82" s="156"/>
      <c r="W82" s="156"/>
      <c r="X82" s="156"/>
      <c r="Y82" s="156"/>
      <c r="Z82" s="156"/>
      <c r="AA82" s="156"/>
      <c r="AB82" s="156"/>
      <c r="AC82" s="156"/>
      <c r="AD82" s="156"/>
      <c r="AE82" s="156"/>
      <c r="AF82" s="156"/>
      <c r="AG82" s="156"/>
      <c r="AH82" s="156"/>
      <c r="AI82" s="156"/>
      <c r="AJ82" s="156"/>
      <c r="AK82" s="170"/>
      <c r="AL82" s="170"/>
      <c r="AM82" s="54"/>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55"/>
      <c r="BR82" s="15"/>
      <c r="BS82" s="16"/>
    </row>
    <row r="83" spans="1:71" ht="15.6" customHeight="1">
      <c r="A83" s="16"/>
      <c r="B83" s="16"/>
      <c r="C83" s="14"/>
      <c r="D83" s="188"/>
      <c r="E83" s="188"/>
      <c r="F83" s="188"/>
      <c r="G83" s="188"/>
      <c r="H83" s="188"/>
      <c r="I83" s="188"/>
      <c r="J83" s="188"/>
      <c r="K83" s="188"/>
      <c r="L83" s="188"/>
      <c r="M83" s="188"/>
      <c r="N83" s="188"/>
      <c r="O83" s="188"/>
      <c r="P83" s="188"/>
      <c r="Q83" s="188"/>
      <c r="R83" s="156"/>
      <c r="S83" s="156"/>
      <c r="T83" s="156"/>
      <c r="U83" s="156"/>
      <c r="V83" s="156"/>
      <c r="W83" s="156"/>
      <c r="X83" s="156"/>
      <c r="Y83" s="156"/>
      <c r="Z83" s="156"/>
      <c r="AA83" s="156"/>
      <c r="AB83" s="156"/>
      <c r="AC83" s="156"/>
      <c r="AD83" s="156"/>
      <c r="AE83" s="156"/>
      <c r="AF83" s="156"/>
      <c r="AG83" s="156"/>
      <c r="AH83" s="156"/>
      <c r="AI83" s="156"/>
      <c r="AJ83" s="156"/>
      <c r="AK83" s="170"/>
      <c r="AL83" s="170"/>
      <c r="AM83" s="54"/>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55"/>
      <c r="BR83" s="15"/>
      <c r="BS83" s="16"/>
    </row>
    <row r="84" spans="1:71" ht="15.6" customHeight="1">
      <c r="A84" s="16"/>
      <c r="B84" s="16"/>
      <c r="C84" s="14"/>
      <c r="D84" s="188"/>
      <c r="E84" s="188"/>
      <c r="F84" s="188"/>
      <c r="G84" s="188"/>
      <c r="H84" s="188"/>
      <c r="I84" s="188"/>
      <c r="J84" s="188"/>
      <c r="K84" s="188"/>
      <c r="L84" s="188"/>
      <c r="M84" s="188"/>
      <c r="N84" s="188"/>
      <c r="O84" s="188"/>
      <c r="P84" s="188"/>
      <c r="Q84" s="188"/>
      <c r="R84" s="156"/>
      <c r="S84" s="156"/>
      <c r="T84" s="156"/>
      <c r="U84" s="156"/>
      <c r="V84" s="156"/>
      <c r="W84" s="156"/>
      <c r="X84" s="156"/>
      <c r="Y84" s="156"/>
      <c r="Z84" s="156"/>
      <c r="AA84" s="156"/>
      <c r="AB84" s="156"/>
      <c r="AC84" s="156"/>
      <c r="AD84" s="156"/>
      <c r="AE84" s="156"/>
      <c r="AF84" s="156"/>
      <c r="AG84" s="156"/>
      <c r="AH84" s="156"/>
      <c r="AI84" s="156"/>
      <c r="AJ84" s="156"/>
      <c r="AK84" s="170"/>
      <c r="AL84" s="170"/>
      <c r="AM84" s="56"/>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8"/>
      <c r="BR84" s="15"/>
      <c r="BS84" s="16"/>
    </row>
    <row r="85" spans="1:71" ht="15.6" customHeight="1">
      <c r="C85" s="14"/>
      <c r="D85" s="188"/>
      <c r="E85" s="188"/>
      <c r="F85" s="188"/>
      <c r="G85" s="188"/>
      <c r="H85" s="188"/>
      <c r="I85" s="188"/>
      <c r="J85" s="188"/>
      <c r="K85" s="188"/>
      <c r="L85" s="188"/>
      <c r="M85" s="188"/>
      <c r="N85" s="141"/>
      <c r="O85" s="141"/>
      <c r="P85" s="141"/>
      <c r="Q85" s="141"/>
      <c r="R85" s="156"/>
      <c r="S85" s="156"/>
      <c r="T85" s="156"/>
      <c r="U85" s="156"/>
      <c r="V85" s="156"/>
      <c r="W85" s="156"/>
      <c r="X85" s="124"/>
      <c r="Y85" s="124"/>
      <c r="Z85" s="124"/>
      <c r="AA85" s="151"/>
      <c r="AB85" s="151"/>
      <c r="AC85" s="151"/>
      <c r="AD85" s="151"/>
      <c r="AE85" s="151"/>
      <c r="AF85" s="151"/>
      <c r="AG85" s="151"/>
      <c r="AH85" s="151"/>
      <c r="AI85" s="151"/>
      <c r="AJ85" s="124"/>
      <c r="AK85" s="124"/>
      <c r="AL85" s="124"/>
      <c r="AM85" s="150"/>
      <c r="AN85" s="150"/>
      <c r="AO85" s="150"/>
      <c r="AP85" s="150"/>
      <c r="AQ85" s="150"/>
      <c r="AR85" s="150"/>
      <c r="AS85" s="150"/>
      <c r="AT85" s="150"/>
      <c r="AU85" s="150"/>
      <c r="AV85" s="150"/>
      <c r="AW85" s="150"/>
      <c r="AX85" s="150"/>
      <c r="AY85" s="150"/>
      <c r="AZ85" s="150"/>
      <c r="BA85" s="150"/>
      <c r="BB85" s="150"/>
      <c r="BC85" s="124"/>
      <c r="BD85" s="124"/>
      <c r="BE85" s="124"/>
      <c r="BF85" s="124"/>
      <c r="BG85" s="124"/>
      <c r="BH85" s="124"/>
      <c r="BI85" s="124"/>
      <c r="BJ85" s="124"/>
      <c r="BK85" s="124"/>
      <c r="BL85" s="124"/>
      <c r="BM85" s="124"/>
      <c r="BN85" s="124"/>
      <c r="BO85" s="124"/>
      <c r="BP85" s="124"/>
      <c r="BQ85" s="124"/>
      <c r="BR85" s="15"/>
      <c r="BS85" s="16"/>
    </row>
    <row r="86" spans="1:71" ht="18.600000000000001" customHeight="1">
      <c r="C86" s="14"/>
      <c r="D86" s="188"/>
      <c r="E86" s="188"/>
      <c r="F86" s="188"/>
      <c r="G86" s="188"/>
      <c r="H86" s="188"/>
      <c r="I86" s="188"/>
      <c r="J86" s="188"/>
      <c r="K86" s="188"/>
      <c r="L86" s="188"/>
      <c r="M86" s="188"/>
      <c r="N86" s="141"/>
      <c r="O86" s="141"/>
      <c r="P86" s="141"/>
      <c r="Q86" s="141"/>
      <c r="R86" s="156"/>
      <c r="S86" s="156"/>
      <c r="T86" s="156"/>
      <c r="U86" s="160" t="s">
        <v>19</v>
      </c>
      <c r="V86" s="156"/>
      <c r="W86" s="156"/>
      <c r="X86" s="156"/>
      <c r="Y86" s="156"/>
      <c r="Z86" s="156"/>
      <c r="AA86" s="151"/>
      <c r="AB86" s="161"/>
      <c r="AC86" s="151"/>
      <c r="AD86" s="151"/>
      <c r="AE86" s="151"/>
      <c r="AF86" s="151"/>
      <c r="AG86" s="151"/>
      <c r="AH86" s="151"/>
      <c r="AI86" s="151"/>
      <c r="AJ86" s="151"/>
      <c r="AK86" s="151"/>
      <c r="AL86" s="151"/>
      <c r="AM86" s="160" t="s">
        <v>12</v>
      </c>
      <c r="AN86" s="151"/>
      <c r="AO86" s="151"/>
      <c r="AP86" s="151"/>
      <c r="AQ86" s="151"/>
      <c r="AR86" s="151"/>
      <c r="AS86" s="151"/>
      <c r="AT86" s="151"/>
      <c r="AU86" s="151"/>
      <c r="AV86" s="151"/>
      <c r="AW86" s="151"/>
      <c r="AX86" s="150"/>
      <c r="AY86" s="150"/>
      <c r="AZ86" s="150"/>
      <c r="BA86" s="150"/>
      <c r="BB86" s="150"/>
      <c r="BC86" s="150"/>
      <c r="BD86" s="150"/>
      <c r="BE86" s="150"/>
      <c r="BF86" s="150"/>
      <c r="BG86" s="150"/>
      <c r="BH86" s="150"/>
      <c r="BI86" s="150"/>
      <c r="BJ86" s="150"/>
      <c r="BK86" s="150"/>
      <c r="BL86" s="150"/>
      <c r="BM86" s="150"/>
      <c r="BN86" s="150"/>
      <c r="BO86" s="150"/>
      <c r="BP86" s="150"/>
      <c r="BQ86" s="124"/>
      <c r="BR86" s="15"/>
      <c r="BS86" s="16"/>
    </row>
    <row r="87" spans="1:71" ht="15.6" customHeight="1">
      <c r="C87" s="14"/>
      <c r="D87" s="146" t="s">
        <v>13</v>
      </c>
      <c r="E87" s="147"/>
      <c r="F87" s="147"/>
      <c r="G87" s="147"/>
      <c r="H87" s="147"/>
      <c r="I87" s="147"/>
      <c r="J87" s="147"/>
      <c r="K87" s="147"/>
      <c r="L87" s="147"/>
      <c r="M87" s="148"/>
      <c r="N87" s="166" t="str">
        <f>IF([9]回答表!AD50="●","●","")</f>
        <v/>
      </c>
      <c r="O87" s="167"/>
      <c r="P87" s="167"/>
      <c r="Q87" s="168"/>
      <c r="R87" s="156"/>
      <c r="S87" s="156"/>
      <c r="T87" s="156"/>
      <c r="U87" s="169" t="str">
        <f>IF([9]回答表!AD50="●",[9]回答表!B192,"")</f>
        <v/>
      </c>
      <c r="V87" s="52"/>
      <c r="W87" s="52"/>
      <c r="X87" s="52"/>
      <c r="Y87" s="52"/>
      <c r="Z87" s="52"/>
      <c r="AA87" s="52"/>
      <c r="AB87" s="52"/>
      <c r="AC87" s="52"/>
      <c r="AD87" s="52"/>
      <c r="AE87" s="52"/>
      <c r="AF87" s="52"/>
      <c r="AG87" s="52"/>
      <c r="AH87" s="52"/>
      <c r="AI87" s="52"/>
      <c r="AJ87" s="53"/>
      <c r="AK87" s="206"/>
      <c r="AL87" s="206"/>
      <c r="AM87" s="169" t="str">
        <f>IF([9]回答表!AD50="●",[9]回答表!B198,"")</f>
        <v/>
      </c>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3"/>
      <c r="BR87" s="15"/>
      <c r="BS87" s="16"/>
    </row>
    <row r="88" spans="1:71" ht="15.6" customHeight="1">
      <c r="C88" s="14"/>
      <c r="D88" s="175"/>
      <c r="E88" s="176"/>
      <c r="F88" s="176"/>
      <c r="G88" s="176"/>
      <c r="H88" s="176"/>
      <c r="I88" s="176"/>
      <c r="J88" s="176"/>
      <c r="K88" s="176"/>
      <c r="L88" s="176"/>
      <c r="M88" s="177"/>
      <c r="N88" s="178"/>
      <c r="O88" s="179"/>
      <c r="P88" s="179"/>
      <c r="Q88" s="180"/>
      <c r="R88" s="156"/>
      <c r="S88" s="156"/>
      <c r="T88" s="156"/>
      <c r="U88" s="54"/>
      <c r="V88" s="181"/>
      <c r="W88" s="181"/>
      <c r="X88" s="181"/>
      <c r="Y88" s="181"/>
      <c r="Z88" s="181"/>
      <c r="AA88" s="181"/>
      <c r="AB88" s="181"/>
      <c r="AC88" s="181"/>
      <c r="AD88" s="181"/>
      <c r="AE88" s="181"/>
      <c r="AF88" s="181"/>
      <c r="AG88" s="181"/>
      <c r="AH88" s="181"/>
      <c r="AI88" s="181"/>
      <c r="AJ88" s="55"/>
      <c r="AK88" s="206"/>
      <c r="AL88" s="206"/>
      <c r="AM88" s="54"/>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55"/>
      <c r="BR88" s="15"/>
      <c r="BS88" s="16"/>
    </row>
    <row r="89" spans="1:71" ht="15.6" customHeight="1">
      <c r="C89" s="14"/>
      <c r="D89" s="175"/>
      <c r="E89" s="176"/>
      <c r="F89" s="176"/>
      <c r="G89" s="176"/>
      <c r="H89" s="176"/>
      <c r="I89" s="176"/>
      <c r="J89" s="176"/>
      <c r="K89" s="176"/>
      <c r="L89" s="176"/>
      <c r="M89" s="177"/>
      <c r="N89" s="178"/>
      <c r="O89" s="179"/>
      <c r="P89" s="179"/>
      <c r="Q89" s="180"/>
      <c r="R89" s="156"/>
      <c r="S89" s="156"/>
      <c r="T89" s="156"/>
      <c r="U89" s="54"/>
      <c r="V89" s="181"/>
      <c r="W89" s="181"/>
      <c r="X89" s="181"/>
      <c r="Y89" s="181"/>
      <c r="Z89" s="181"/>
      <c r="AA89" s="181"/>
      <c r="AB89" s="181"/>
      <c r="AC89" s="181"/>
      <c r="AD89" s="181"/>
      <c r="AE89" s="181"/>
      <c r="AF89" s="181"/>
      <c r="AG89" s="181"/>
      <c r="AH89" s="181"/>
      <c r="AI89" s="181"/>
      <c r="AJ89" s="55"/>
      <c r="AK89" s="206"/>
      <c r="AL89" s="206"/>
      <c r="AM89" s="54"/>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55"/>
      <c r="BR89" s="15"/>
      <c r="BS89" s="16"/>
    </row>
    <row r="90" spans="1:71" ht="15.6" customHeight="1">
      <c r="C90" s="14"/>
      <c r="D90" s="153"/>
      <c r="E90" s="154"/>
      <c r="F90" s="154"/>
      <c r="G90" s="154"/>
      <c r="H90" s="154"/>
      <c r="I90" s="154"/>
      <c r="J90" s="154"/>
      <c r="K90" s="154"/>
      <c r="L90" s="154"/>
      <c r="M90" s="155"/>
      <c r="N90" s="185"/>
      <c r="O90" s="186"/>
      <c r="P90" s="186"/>
      <c r="Q90" s="187"/>
      <c r="R90" s="156"/>
      <c r="S90" s="156"/>
      <c r="T90" s="156"/>
      <c r="U90" s="56"/>
      <c r="V90" s="57"/>
      <c r="W90" s="57"/>
      <c r="X90" s="57"/>
      <c r="Y90" s="57"/>
      <c r="Z90" s="57"/>
      <c r="AA90" s="57"/>
      <c r="AB90" s="57"/>
      <c r="AC90" s="57"/>
      <c r="AD90" s="57"/>
      <c r="AE90" s="57"/>
      <c r="AF90" s="57"/>
      <c r="AG90" s="57"/>
      <c r="AH90" s="57"/>
      <c r="AI90" s="57"/>
      <c r="AJ90" s="58"/>
      <c r="AK90" s="206"/>
      <c r="AL90" s="206"/>
      <c r="AM90" s="56"/>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8"/>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45"/>
      <c r="AS93" s="45"/>
      <c r="AT93" s="45"/>
      <c r="AU93" s="45"/>
      <c r="AV93" s="45"/>
      <c r="AW93" s="45"/>
      <c r="AX93" s="45"/>
      <c r="AY93" s="45"/>
      <c r="AZ93" s="45"/>
      <c r="BA93" s="45"/>
      <c r="BB93" s="45"/>
      <c r="BC93" s="11"/>
      <c r="BD93" s="12"/>
      <c r="BE93" s="12"/>
      <c r="BF93" s="12"/>
      <c r="BG93" s="12"/>
      <c r="BH93" s="12"/>
      <c r="BI93" s="12"/>
      <c r="BJ93" s="12"/>
      <c r="BK93" s="12"/>
      <c r="BL93" s="12"/>
      <c r="BM93" s="12"/>
      <c r="BN93" s="12"/>
      <c r="BO93" s="12"/>
      <c r="BP93" s="12"/>
      <c r="BQ93" s="12"/>
      <c r="BR93" s="13"/>
    </row>
    <row r="94" spans="1:71" ht="15.6" customHeight="1">
      <c r="C94" s="14"/>
      <c r="D94" s="46" t="s">
        <v>4</v>
      </c>
      <c r="E94" s="47"/>
      <c r="F94" s="47"/>
      <c r="G94" s="47"/>
      <c r="H94" s="47"/>
      <c r="I94" s="47"/>
      <c r="J94" s="47"/>
      <c r="K94" s="47"/>
      <c r="L94" s="47"/>
      <c r="M94" s="47"/>
      <c r="N94" s="47"/>
      <c r="O94" s="47"/>
      <c r="P94" s="47"/>
      <c r="Q94" s="48"/>
      <c r="R94" s="146" t="s">
        <v>84</v>
      </c>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8"/>
      <c r="BC94" s="149"/>
      <c r="BD94" s="150"/>
      <c r="BE94" s="150"/>
      <c r="BF94" s="150"/>
      <c r="BG94" s="150"/>
      <c r="BH94" s="150"/>
      <c r="BI94" s="150"/>
      <c r="BJ94" s="150"/>
      <c r="BK94" s="150"/>
      <c r="BL94" s="150"/>
      <c r="BM94" s="150"/>
      <c r="BN94" s="151"/>
      <c r="BO94" s="151"/>
      <c r="BP94" s="151"/>
      <c r="BQ94" s="152"/>
      <c r="BR94" s="15"/>
    </row>
    <row r="95" spans="1:71" ht="15.6" customHeight="1">
      <c r="C95" s="14"/>
      <c r="D95" s="49"/>
      <c r="E95" s="50"/>
      <c r="F95" s="50"/>
      <c r="G95" s="50"/>
      <c r="H95" s="50"/>
      <c r="I95" s="50"/>
      <c r="J95" s="50"/>
      <c r="K95" s="50"/>
      <c r="L95" s="50"/>
      <c r="M95" s="50"/>
      <c r="N95" s="50"/>
      <c r="O95" s="50"/>
      <c r="P95" s="50"/>
      <c r="Q95" s="51"/>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149"/>
      <c r="BD95" s="150"/>
      <c r="BE95" s="150"/>
      <c r="BF95" s="150"/>
      <c r="BG95" s="150"/>
      <c r="BH95" s="150"/>
      <c r="BI95" s="150"/>
      <c r="BJ95" s="150"/>
      <c r="BK95" s="150"/>
      <c r="BL95" s="150"/>
      <c r="BM95" s="150"/>
      <c r="BN95" s="151"/>
      <c r="BO95" s="151"/>
      <c r="BP95" s="151"/>
      <c r="BQ95" s="152"/>
      <c r="BR95" s="15"/>
    </row>
    <row r="96" spans="1:71" ht="15.6" customHeight="1">
      <c r="C96" s="14"/>
      <c r="D96" s="156"/>
      <c r="E96" s="156"/>
      <c r="F96" s="156"/>
      <c r="G96" s="156"/>
      <c r="H96" s="156"/>
      <c r="I96" s="156"/>
      <c r="J96" s="156"/>
      <c r="K96" s="156"/>
      <c r="L96" s="156"/>
      <c r="M96" s="156"/>
      <c r="N96" s="156"/>
      <c r="O96" s="156"/>
      <c r="P96" s="156"/>
      <c r="Q96" s="156"/>
      <c r="R96" s="156"/>
      <c r="S96" s="156"/>
      <c r="T96" s="156"/>
      <c r="U96" s="156"/>
      <c r="V96" s="156"/>
      <c r="W96" s="156"/>
      <c r="X96" s="124"/>
      <c r="Y96" s="124"/>
      <c r="Z96" s="124"/>
      <c r="AA96" s="150"/>
      <c r="AB96" s="157"/>
      <c r="AC96" s="157"/>
      <c r="AD96" s="157"/>
      <c r="AE96" s="157"/>
      <c r="AF96" s="157"/>
      <c r="AG96" s="157"/>
      <c r="AH96" s="157"/>
      <c r="AI96" s="157"/>
      <c r="AJ96" s="157"/>
      <c r="AK96" s="157"/>
      <c r="AL96" s="157"/>
      <c r="AM96" s="157"/>
      <c r="AN96" s="152"/>
      <c r="AO96" s="157"/>
      <c r="AP96" s="158"/>
      <c r="AQ96" s="158"/>
      <c r="AR96" s="159"/>
      <c r="AS96" s="159"/>
      <c r="AT96" s="159"/>
      <c r="AU96" s="159"/>
      <c r="AV96" s="159"/>
      <c r="AW96" s="159"/>
      <c r="AX96" s="159"/>
      <c r="AY96" s="159"/>
      <c r="AZ96" s="159"/>
      <c r="BA96" s="159"/>
      <c r="BB96" s="159"/>
      <c r="BC96" s="149"/>
      <c r="BD96" s="150"/>
      <c r="BE96" s="150"/>
      <c r="BF96" s="150"/>
      <c r="BG96" s="150"/>
      <c r="BH96" s="150"/>
      <c r="BI96" s="150"/>
      <c r="BJ96" s="150"/>
      <c r="BK96" s="150"/>
      <c r="BL96" s="150"/>
      <c r="BM96" s="150"/>
      <c r="BN96" s="151"/>
      <c r="BO96" s="151"/>
      <c r="BP96" s="151"/>
      <c r="BQ96" s="152"/>
      <c r="BR96" s="15"/>
    </row>
    <row r="97" spans="1:71" ht="19.350000000000001" customHeight="1">
      <c r="A97" s="16"/>
      <c r="B97" s="16"/>
      <c r="C97" s="14"/>
      <c r="D97" s="156"/>
      <c r="E97" s="156"/>
      <c r="F97" s="156"/>
      <c r="G97" s="156"/>
      <c r="H97" s="156"/>
      <c r="I97" s="156"/>
      <c r="J97" s="156"/>
      <c r="K97" s="156"/>
      <c r="L97" s="156"/>
      <c r="M97" s="156"/>
      <c r="N97" s="156"/>
      <c r="O97" s="156"/>
      <c r="P97" s="156"/>
      <c r="Q97" s="156"/>
      <c r="R97" s="156"/>
      <c r="S97" s="156"/>
      <c r="T97" s="156"/>
      <c r="U97" s="160" t="s">
        <v>19</v>
      </c>
      <c r="V97" s="156"/>
      <c r="W97" s="156"/>
      <c r="X97" s="156"/>
      <c r="Y97" s="156"/>
      <c r="Z97" s="156"/>
      <c r="AA97" s="151"/>
      <c r="AB97" s="161"/>
      <c r="AC97" s="161"/>
      <c r="AD97" s="161"/>
      <c r="AE97" s="161"/>
      <c r="AF97" s="161"/>
      <c r="AG97" s="161"/>
      <c r="AH97" s="161"/>
      <c r="AI97" s="161"/>
      <c r="AJ97" s="161"/>
      <c r="AK97" s="161"/>
      <c r="AL97" s="161"/>
      <c r="AM97" s="160" t="s">
        <v>74</v>
      </c>
      <c r="AN97" s="162"/>
      <c r="AO97" s="161"/>
      <c r="AP97" s="163"/>
      <c r="AQ97" s="163"/>
      <c r="AR97" s="5"/>
      <c r="AS97" s="5"/>
      <c r="AT97" s="5"/>
      <c r="AU97" s="5"/>
      <c r="AV97" s="5"/>
      <c r="AW97" s="5"/>
      <c r="AX97" s="5"/>
      <c r="AY97" s="5"/>
      <c r="AZ97" s="5"/>
      <c r="BA97" s="5"/>
      <c r="BB97" s="5"/>
      <c r="BC97" s="164"/>
      <c r="BD97" s="151"/>
      <c r="BE97" s="151"/>
      <c r="BF97" s="165" t="s">
        <v>6</v>
      </c>
      <c r="BG97" s="6"/>
      <c r="BH97" s="6"/>
      <c r="BI97" s="6"/>
      <c r="BJ97" s="6"/>
      <c r="BK97" s="6"/>
      <c r="BL97" s="6"/>
      <c r="BM97" s="151"/>
      <c r="BN97" s="151"/>
      <c r="BO97" s="151"/>
      <c r="BP97" s="151"/>
      <c r="BQ97" s="162"/>
      <c r="BR97" s="15"/>
      <c r="BS97" s="16"/>
    </row>
    <row r="98" spans="1:71" ht="15.6" customHeight="1">
      <c r="A98" s="16"/>
      <c r="B98" s="16"/>
      <c r="C98" s="14"/>
      <c r="D98" s="146" t="s">
        <v>7</v>
      </c>
      <c r="E98" s="147"/>
      <c r="F98" s="147"/>
      <c r="G98" s="147"/>
      <c r="H98" s="147"/>
      <c r="I98" s="147"/>
      <c r="J98" s="147"/>
      <c r="K98" s="147"/>
      <c r="L98" s="147"/>
      <c r="M98" s="148"/>
      <c r="N98" s="166" t="str">
        <f>IF([9]回答表!X51="●","●","")</f>
        <v/>
      </c>
      <c r="O98" s="167"/>
      <c r="P98" s="167"/>
      <c r="Q98" s="168"/>
      <c r="R98" s="156"/>
      <c r="S98" s="156"/>
      <c r="T98" s="156"/>
      <c r="U98" s="169" t="str">
        <f>IF([9]回答表!X51="●",[9]回答表!B209,IF([9]回答表!AA51="●",[9]回答表!B237,""))</f>
        <v/>
      </c>
      <c r="V98" s="52"/>
      <c r="W98" s="52"/>
      <c r="X98" s="52"/>
      <c r="Y98" s="52"/>
      <c r="Z98" s="52"/>
      <c r="AA98" s="52"/>
      <c r="AB98" s="52"/>
      <c r="AC98" s="52"/>
      <c r="AD98" s="52"/>
      <c r="AE98" s="52"/>
      <c r="AF98" s="52"/>
      <c r="AG98" s="52"/>
      <c r="AH98" s="52"/>
      <c r="AI98" s="52"/>
      <c r="AJ98" s="53"/>
      <c r="AK98" s="170"/>
      <c r="AL98" s="170"/>
      <c r="AM98" s="212" t="s">
        <v>75</v>
      </c>
      <c r="AN98" s="213"/>
      <c r="AO98" s="213"/>
      <c r="AP98" s="213"/>
      <c r="AQ98" s="213"/>
      <c r="AR98" s="213"/>
      <c r="AS98" s="213"/>
      <c r="AT98" s="214"/>
      <c r="AU98" s="212" t="s">
        <v>76</v>
      </c>
      <c r="AV98" s="213"/>
      <c r="AW98" s="213"/>
      <c r="AX98" s="213"/>
      <c r="AY98" s="213"/>
      <c r="AZ98" s="213"/>
      <c r="BA98" s="213"/>
      <c r="BB98" s="214"/>
      <c r="BC98" s="157"/>
      <c r="BD98" s="150"/>
      <c r="BE98" s="150"/>
      <c r="BF98" s="172" t="str">
        <f>IF([9]回答表!X51="●",[9]回答表!B219,IF([9]回答表!AA51="●",[9]回答表!B247,""))</f>
        <v/>
      </c>
      <c r="BG98" s="173"/>
      <c r="BH98" s="173"/>
      <c r="BI98" s="173"/>
      <c r="BJ98" s="172"/>
      <c r="BK98" s="173"/>
      <c r="BL98" s="173"/>
      <c r="BM98" s="173"/>
      <c r="BN98" s="172"/>
      <c r="BO98" s="173"/>
      <c r="BP98" s="173"/>
      <c r="BQ98" s="174"/>
      <c r="BR98" s="15"/>
      <c r="BS98" s="16"/>
    </row>
    <row r="99" spans="1:71" ht="15.6" customHeight="1">
      <c r="A99" s="16"/>
      <c r="B99" s="16"/>
      <c r="C99" s="14"/>
      <c r="D99" s="175"/>
      <c r="E99" s="176"/>
      <c r="F99" s="176"/>
      <c r="G99" s="176"/>
      <c r="H99" s="176"/>
      <c r="I99" s="176"/>
      <c r="J99" s="176"/>
      <c r="K99" s="176"/>
      <c r="L99" s="176"/>
      <c r="M99" s="177"/>
      <c r="N99" s="178"/>
      <c r="O99" s="179"/>
      <c r="P99" s="179"/>
      <c r="Q99" s="180"/>
      <c r="R99" s="156"/>
      <c r="S99" s="156"/>
      <c r="T99" s="156"/>
      <c r="U99" s="54"/>
      <c r="V99" s="181"/>
      <c r="W99" s="181"/>
      <c r="X99" s="181"/>
      <c r="Y99" s="181"/>
      <c r="Z99" s="181"/>
      <c r="AA99" s="181"/>
      <c r="AB99" s="181"/>
      <c r="AC99" s="181"/>
      <c r="AD99" s="181"/>
      <c r="AE99" s="181"/>
      <c r="AF99" s="181"/>
      <c r="AG99" s="181"/>
      <c r="AH99" s="181"/>
      <c r="AI99" s="181"/>
      <c r="AJ99" s="55"/>
      <c r="AK99" s="170"/>
      <c r="AL99" s="170"/>
      <c r="AM99" s="215"/>
      <c r="AN99" s="216"/>
      <c r="AO99" s="216"/>
      <c r="AP99" s="216"/>
      <c r="AQ99" s="216"/>
      <c r="AR99" s="216"/>
      <c r="AS99" s="216"/>
      <c r="AT99" s="217"/>
      <c r="AU99" s="215"/>
      <c r="AV99" s="216"/>
      <c r="AW99" s="216"/>
      <c r="AX99" s="216"/>
      <c r="AY99" s="216"/>
      <c r="AZ99" s="216"/>
      <c r="BA99" s="216"/>
      <c r="BB99" s="217"/>
      <c r="BC99" s="157"/>
      <c r="BD99" s="150"/>
      <c r="BE99" s="150"/>
      <c r="BF99" s="182"/>
      <c r="BG99" s="183"/>
      <c r="BH99" s="183"/>
      <c r="BI99" s="183"/>
      <c r="BJ99" s="182"/>
      <c r="BK99" s="183"/>
      <c r="BL99" s="183"/>
      <c r="BM99" s="183"/>
      <c r="BN99" s="182"/>
      <c r="BO99" s="183"/>
      <c r="BP99" s="183"/>
      <c r="BQ99" s="184"/>
      <c r="BR99" s="15"/>
      <c r="BS99" s="16"/>
    </row>
    <row r="100" spans="1:71" ht="15.6" customHeight="1">
      <c r="A100" s="16"/>
      <c r="B100" s="16"/>
      <c r="C100" s="14"/>
      <c r="D100" s="175"/>
      <c r="E100" s="176"/>
      <c r="F100" s="176"/>
      <c r="G100" s="176"/>
      <c r="H100" s="176"/>
      <c r="I100" s="176"/>
      <c r="J100" s="176"/>
      <c r="K100" s="176"/>
      <c r="L100" s="176"/>
      <c r="M100" s="177"/>
      <c r="N100" s="178"/>
      <c r="O100" s="179"/>
      <c r="P100" s="179"/>
      <c r="Q100" s="180"/>
      <c r="R100" s="156"/>
      <c r="S100" s="156"/>
      <c r="T100" s="156"/>
      <c r="U100" s="54"/>
      <c r="V100" s="181"/>
      <c r="W100" s="181"/>
      <c r="X100" s="181"/>
      <c r="Y100" s="181"/>
      <c r="Z100" s="181"/>
      <c r="AA100" s="181"/>
      <c r="AB100" s="181"/>
      <c r="AC100" s="181"/>
      <c r="AD100" s="181"/>
      <c r="AE100" s="181"/>
      <c r="AF100" s="181"/>
      <c r="AG100" s="181"/>
      <c r="AH100" s="181"/>
      <c r="AI100" s="181"/>
      <c r="AJ100" s="55"/>
      <c r="AK100" s="170"/>
      <c r="AL100" s="170"/>
      <c r="AM100" s="138" t="str">
        <f>IF([9]回答表!X51="●",[9]回答表!G215,IF([9]回答表!AA51="●",[9]回答表!G243,""))</f>
        <v/>
      </c>
      <c r="AN100" s="139"/>
      <c r="AO100" s="139"/>
      <c r="AP100" s="139"/>
      <c r="AQ100" s="139"/>
      <c r="AR100" s="139"/>
      <c r="AS100" s="139"/>
      <c r="AT100" s="140"/>
      <c r="AU100" s="138" t="str">
        <f>IF([9]回答表!X51="●",[9]回答表!G216,IF([9]回答表!AA51="●",[9]回答表!G244,""))</f>
        <v/>
      </c>
      <c r="AV100" s="139"/>
      <c r="AW100" s="139"/>
      <c r="AX100" s="139"/>
      <c r="AY100" s="139"/>
      <c r="AZ100" s="139"/>
      <c r="BA100" s="139"/>
      <c r="BB100" s="140"/>
      <c r="BC100" s="157"/>
      <c r="BD100" s="150"/>
      <c r="BE100" s="150"/>
      <c r="BF100" s="182"/>
      <c r="BG100" s="183"/>
      <c r="BH100" s="183"/>
      <c r="BI100" s="183"/>
      <c r="BJ100" s="182"/>
      <c r="BK100" s="183"/>
      <c r="BL100" s="183"/>
      <c r="BM100" s="183"/>
      <c r="BN100" s="182"/>
      <c r="BO100" s="183"/>
      <c r="BP100" s="183"/>
      <c r="BQ100" s="184"/>
      <c r="BR100" s="15"/>
      <c r="BS100" s="16"/>
    </row>
    <row r="101" spans="1:71" ht="15.6" customHeight="1">
      <c r="A101" s="16"/>
      <c r="B101" s="16"/>
      <c r="C101" s="14"/>
      <c r="D101" s="153"/>
      <c r="E101" s="154"/>
      <c r="F101" s="154"/>
      <c r="G101" s="154"/>
      <c r="H101" s="154"/>
      <c r="I101" s="154"/>
      <c r="J101" s="154"/>
      <c r="K101" s="154"/>
      <c r="L101" s="154"/>
      <c r="M101" s="155"/>
      <c r="N101" s="185"/>
      <c r="O101" s="186"/>
      <c r="P101" s="186"/>
      <c r="Q101" s="187"/>
      <c r="R101" s="156"/>
      <c r="S101" s="156"/>
      <c r="T101" s="156"/>
      <c r="U101" s="54"/>
      <c r="V101" s="181"/>
      <c r="W101" s="181"/>
      <c r="X101" s="181"/>
      <c r="Y101" s="181"/>
      <c r="Z101" s="181"/>
      <c r="AA101" s="181"/>
      <c r="AB101" s="181"/>
      <c r="AC101" s="181"/>
      <c r="AD101" s="181"/>
      <c r="AE101" s="181"/>
      <c r="AF101" s="181"/>
      <c r="AG101" s="181"/>
      <c r="AH101" s="181"/>
      <c r="AI101" s="181"/>
      <c r="AJ101" s="55"/>
      <c r="AK101" s="170"/>
      <c r="AL101" s="170"/>
      <c r="AM101" s="135"/>
      <c r="AN101" s="136"/>
      <c r="AO101" s="136"/>
      <c r="AP101" s="136"/>
      <c r="AQ101" s="136"/>
      <c r="AR101" s="136"/>
      <c r="AS101" s="136"/>
      <c r="AT101" s="137"/>
      <c r="AU101" s="135"/>
      <c r="AV101" s="136"/>
      <c r="AW101" s="136"/>
      <c r="AX101" s="136"/>
      <c r="AY101" s="136"/>
      <c r="AZ101" s="136"/>
      <c r="BA101" s="136"/>
      <c r="BB101" s="137"/>
      <c r="BC101" s="157"/>
      <c r="BD101" s="150"/>
      <c r="BE101" s="150"/>
      <c r="BF101" s="182" t="str">
        <f>IF([9]回答表!X51="●",[9]回答表!E219,IF([9]回答表!AA51="●",[9]回答表!E247,""))</f>
        <v/>
      </c>
      <c r="BG101" s="183"/>
      <c r="BH101" s="183"/>
      <c r="BI101" s="183"/>
      <c r="BJ101" s="182" t="str">
        <f>IF([9]回答表!X51="●",[9]回答表!E220,IF([9]回答表!AA51="●",[9]回答表!E248,""))</f>
        <v/>
      </c>
      <c r="BK101" s="183"/>
      <c r="BL101" s="183"/>
      <c r="BM101" s="184"/>
      <c r="BN101" s="182" t="str">
        <f>IF([9]回答表!X51="●",[9]回答表!E221,IF([9]回答表!AA51="●",[9]回答表!E249,""))</f>
        <v/>
      </c>
      <c r="BO101" s="183"/>
      <c r="BP101" s="183"/>
      <c r="BQ101" s="184"/>
      <c r="BR101" s="15"/>
      <c r="BS101" s="16"/>
    </row>
    <row r="102" spans="1:71" ht="15.6" customHeight="1">
      <c r="A102" s="16"/>
      <c r="B102" s="16"/>
      <c r="C102" s="14"/>
      <c r="D102" s="188"/>
      <c r="E102" s="188"/>
      <c r="F102" s="188"/>
      <c r="G102" s="188"/>
      <c r="H102" s="188"/>
      <c r="I102" s="188"/>
      <c r="J102" s="188"/>
      <c r="K102" s="188"/>
      <c r="L102" s="188"/>
      <c r="M102" s="188"/>
      <c r="N102" s="190"/>
      <c r="O102" s="190"/>
      <c r="P102" s="190"/>
      <c r="Q102" s="190"/>
      <c r="R102" s="190"/>
      <c r="S102" s="190"/>
      <c r="T102" s="190"/>
      <c r="U102" s="54"/>
      <c r="V102" s="181"/>
      <c r="W102" s="181"/>
      <c r="X102" s="181"/>
      <c r="Y102" s="181"/>
      <c r="Z102" s="181"/>
      <c r="AA102" s="181"/>
      <c r="AB102" s="181"/>
      <c r="AC102" s="181"/>
      <c r="AD102" s="181"/>
      <c r="AE102" s="181"/>
      <c r="AF102" s="181"/>
      <c r="AG102" s="181"/>
      <c r="AH102" s="181"/>
      <c r="AI102" s="181"/>
      <c r="AJ102" s="55"/>
      <c r="AK102" s="170"/>
      <c r="AL102" s="170"/>
      <c r="AM102" s="142"/>
      <c r="AN102" s="143"/>
      <c r="AO102" s="143"/>
      <c r="AP102" s="143"/>
      <c r="AQ102" s="143"/>
      <c r="AR102" s="143"/>
      <c r="AS102" s="143"/>
      <c r="AT102" s="144"/>
      <c r="AU102" s="142"/>
      <c r="AV102" s="143"/>
      <c r="AW102" s="143"/>
      <c r="AX102" s="143"/>
      <c r="AY102" s="143"/>
      <c r="AZ102" s="143"/>
      <c r="BA102" s="143"/>
      <c r="BB102" s="144"/>
      <c r="BC102" s="157"/>
      <c r="BD102" s="157"/>
      <c r="BE102" s="157"/>
      <c r="BF102" s="182"/>
      <c r="BG102" s="183"/>
      <c r="BH102" s="183"/>
      <c r="BI102" s="183"/>
      <c r="BJ102" s="182"/>
      <c r="BK102" s="183"/>
      <c r="BL102" s="183"/>
      <c r="BM102" s="184"/>
      <c r="BN102" s="182"/>
      <c r="BO102" s="183"/>
      <c r="BP102" s="183"/>
      <c r="BQ102" s="184"/>
      <c r="BR102" s="15"/>
      <c r="BS102" s="16"/>
    </row>
    <row r="103" spans="1:71" ht="15.6" customHeight="1">
      <c r="A103" s="16"/>
      <c r="B103" s="16"/>
      <c r="C103" s="14"/>
      <c r="D103" s="188"/>
      <c r="E103" s="188"/>
      <c r="F103" s="188"/>
      <c r="G103" s="188"/>
      <c r="H103" s="188"/>
      <c r="I103" s="188"/>
      <c r="J103" s="188"/>
      <c r="K103" s="188"/>
      <c r="L103" s="188"/>
      <c r="M103" s="188"/>
      <c r="N103" s="190"/>
      <c r="O103" s="190"/>
      <c r="P103" s="190"/>
      <c r="Q103" s="190"/>
      <c r="R103" s="190"/>
      <c r="S103" s="190"/>
      <c r="T103" s="190"/>
      <c r="U103" s="54"/>
      <c r="V103" s="181"/>
      <c r="W103" s="181"/>
      <c r="X103" s="181"/>
      <c r="Y103" s="181"/>
      <c r="Z103" s="181"/>
      <c r="AA103" s="181"/>
      <c r="AB103" s="181"/>
      <c r="AC103" s="181"/>
      <c r="AD103" s="181"/>
      <c r="AE103" s="181"/>
      <c r="AF103" s="181"/>
      <c r="AG103" s="181"/>
      <c r="AH103" s="181"/>
      <c r="AI103" s="181"/>
      <c r="AJ103" s="55"/>
      <c r="AK103" s="170"/>
      <c r="AL103" s="170"/>
      <c r="AM103" s="150"/>
      <c r="AN103" s="150"/>
      <c r="AO103" s="150"/>
      <c r="AP103" s="150"/>
      <c r="AQ103" s="150"/>
      <c r="AR103" s="150"/>
      <c r="AS103" s="150"/>
      <c r="AT103" s="150"/>
      <c r="AU103" s="150"/>
      <c r="AV103" s="150"/>
      <c r="AW103" s="150"/>
      <c r="AX103" s="150"/>
      <c r="AY103" s="150"/>
      <c r="AZ103" s="150"/>
      <c r="BA103" s="150"/>
      <c r="BB103" s="150"/>
      <c r="BC103" s="157"/>
      <c r="BD103" s="150"/>
      <c r="BE103" s="150"/>
      <c r="BF103" s="182"/>
      <c r="BG103" s="183"/>
      <c r="BH103" s="183"/>
      <c r="BI103" s="183"/>
      <c r="BJ103" s="182"/>
      <c r="BK103" s="183"/>
      <c r="BL103" s="183"/>
      <c r="BM103" s="184"/>
      <c r="BN103" s="182"/>
      <c r="BO103" s="183"/>
      <c r="BP103" s="183"/>
      <c r="BQ103" s="184"/>
      <c r="BR103" s="15"/>
      <c r="BS103" s="16"/>
    </row>
    <row r="104" spans="1:71" ht="15.6" customHeight="1">
      <c r="A104" s="16"/>
      <c r="B104" s="16"/>
      <c r="C104" s="14"/>
      <c r="D104" s="195" t="s">
        <v>8</v>
      </c>
      <c r="E104" s="196"/>
      <c r="F104" s="196"/>
      <c r="G104" s="196"/>
      <c r="H104" s="196"/>
      <c r="I104" s="196"/>
      <c r="J104" s="196"/>
      <c r="K104" s="196"/>
      <c r="L104" s="196"/>
      <c r="M104" s="197"/>
      <c r="N104" s="166" t="str">
        <f>IF([9]回答表!AA51="●","●","")</f>
        <v/>
      </c>
      <c r="O104" s="167"/>
      <c r="P104" s="167"/>
      <c r="Q104" s="168"/>
      <c r="R104" s="156"/>
      <c r="S104" s="156"/>
      <c r="T104" s="156"/>
      <c r="U104" s="54"/>
      <c r="V104" s="181"/>
      <c r="W104" s="181"/>
      <c r="X104" s="181"/>
      <c r="Y104" s="181"/>
      <c r="Z104" s="181"/>
      <c r="AA104" s="181"/>
      <c r="AB104" s="181"/>
      <c r="AC104" s="181"/>
      <c r="AD104" s="181"/>
      <c r="AE104" s="181"/>
      <c r="AF104" s="181"/>
      <c r="AG104" s="181"/>
      <c r="AH104" s="181"/>
      <c r="AI104" s="181"/>
      <c r="AJ104" s="55"/>
      <c r="AK104" s="170"/>
      <c r="AL104" s="170"/>
      <c r="AM104" s="150"/>
      <c r="AN104" s="150"/>
      <c r="AO104" s="150"/>
      <c r="AP104" s="150"/>
      <c r="AQ104" s="150"/>
      <c r="AR104" s="150"/>
      <c r="AS104" s="150"/>
      <c r="AT104" s="150"/>
      <c r="AU104" s="150"/>
      <c r="AV104" s="150"/>
      <c r="AW104" s="150"/>
      <c r="AX104" s="150"/>
      <c r="AY104" s="150"/>
      <c r="AZ104" s="150"/>
      <c r="BA104" s="150"/>
      <c r="BB104" s="150"/>
      <c r="BC104" s="157"/>
      <c r="BD104" s="199"/>
      <c r="BE104" s="199"/>
      <c r="BF104" s="182"/>
      <c r="BG104" s="183"/>
      <c r="BH104" s="183"/>
      <c r="BI104" s="183"/>
      <c r="BJ104" s="182"/>
      <c r="BK104" s="183"/>
      <c r="BL104" s="183"/>
      <c r="BM104" s="184"/>
      <c r="BN104" s="182"/>
      <c r="BO104" s="183"/>
      <c r="BP104" s="183"/>
      <c r="BQ104" s="184"/>
      <c r="BR104" s="15"/>
      <c r="BS104" s="16"/>
    </row>
    <row r="105" spans="1:71" ht="15.6" customHeight="1">
      <c r="A105" s="16"/>
      <c r="B105" s="16"/>
      <c r="C105" s="14"/>
      <c r="D105" s="200"/>
      <c r="E105" s="201"/>
      <c r="F105" s="201"/>
      <c r="G105" s="201"/>
      <c r="H105" s="201"/>
      <c r="I105" s="201"/>
      <c r="J105" s="201"/>
      <c r="K105" s="201"/>
      <c r="L105" s="201"/>
      <c r="M105" s="202"/>
      <c r="N105" s="178"/>
      <c r="O105" s="179"/>
      <c r="P105" s="179"/>
      <c r="Q105" s="180"/>
      <c r="R105" s="156"/>
      <c r="S105" s="156"/>
      <c r="T105" s="156"/>
      <c r="U105" s="54"/>
      <c r="V105" s="181"/>
      <c r="W105" s="181"/>
      <c r="X105" s="181"/>
      <c r="Y105" s="181"/>
      <c r="Z105" s="181"/>
      <c r="AA105" s="181"/>
      <c r="AB105" s="181"/>
      <c r="AC105" s="181"/>
      <c r="AD105" s="181"/>
      <c r="AE105" s="181"/>
      <c r="AF105" s="181"/>
      <c r="AG105" s="181"/>
      <c r="AH105" s="181"/>
      <c r="AI105" s="181"/>
      <c r="AJ105" s="55"/>
      <c r="AK105" s="170"/>
      <c r="AL105" s="170"/>
      <c r="AM105" s="150"/>
      <c r="AN105" s="150"/>
      <c r="AO105" s="150"/>
      <c r="AP105" s="150"/>
      <c r="AQ105" s="150"/>
      <c r="AR105" s="150"/>
      <c r="AS105" s="150"/>
      <c r="AT105" s="150"/>
      <c r="AU105" s="150"/>
      <c r="AV105" s="150"/>
      <c r="AW105" s="150"/>
      <c r="AX105" s="150"/>
      <c r="AY105" s="150"/>
      <c r="AZ105" s="150"/>
      <c r="BA105" s="150"/>
      <c r="BB105" s="150"/>
      <c r="BC105" s="157"/>
      <c r="BD105" s="199"/>
      <c r="BE105" s="199"/>
      <c r="BF105" s="182" t="s">
        <v>9</v>
      </c>
      <c r="BG105" s="183"/>
      <c r="BH105" s="183"/>
      <c r="BI105" s="183"/>
      <c r="BJ105" s="182" t="s">
        <v>10</v>
      </c>
      <c r="BK105" s="183"/>
      <c r="BL105" s="183"/>
      <c r="BM105" s="183"/>
      <c r="BN105" s="182" t="s">
        <v>11</v>
      </c>
      <c r="BO105" s="183"/>
      <c r="BP105" s="183"/>
      <c r="BQ105" s="184"/>
      <c r="BR105" s="15"/>
      <c r="BS105" s="16"/>
    </row>
    <row r="106" spans="1:71" ht="15.6" customHeight="1">
      <c r="A106" s="16"/>
      <c r="B106" s="16"/>
      <c r="C106" s="14"/>
      <c r="D106" s="200"/>
      <c r="E106" s="201"/>
      <c r="F106" s="201"/>
      <c r="G106" s="201"/>
      <c r="H106" s="201"/>
      <c r="I106" s="201"/>
      <c r="J106" s="201"/>
      <c r="K106" s="201"/>
      <c r="L106" s="201"/>
      <c r="M106" s="202"/>
      <c r="N106" s="178"/>
      <c r="O106" s="179"/>
      <c r="P106" s="179"/>
      <c r="Q106" s="180"/>
      <c r="R106" s="156"/>
      <c r="S106" s="156"/>
      <c r="T106" s="156"/>
      <c r="U106" s="54"/>
      <c r="V106" s="181"/>
      <c r="W106" s="181"/>
      <c r="X106" s="181"/>
      <c r="Y106" s="181"/>
      <c r="Z106" s="181"/>
      <c r="AA106" s="181"/>
      <c r="AB106" s="181"/>
      <c r="AC106" s="181"/>
      <c r="AD106" s="181"/>
      <c r="AE106" s="181"/>
      <c r="AF106" s="181"/>
      <c r="AG106" s="181"/>
      <c r="AH106" s="181"/>
      <c r="AI106" s="181"/>
      <c r="AJ106" s="55"/>
      <c r="AK106" s="170"/>
      <c r="AL106" s="170"/>
      <c r="AM106" s="150"/>
      <c r="AN106" s="150"/>
      <c r="AO106" s="150"/>
      <c r="AP106" s="150"/>
      <c r="AQ106" s="150"/>
      <c r="AR106" s="150"/>
      <c r="AS106" s="150"/>
      <c r="AT106" s="150"/>
      <c r="AU106" s="150"/>
      <c r="AV106" s="150"/>
      <c r="AW106" s="150"/>
      <c r="AX106" s="150"/>
      <c r="AY106" s="150"/>
      <c r="AZ106" s="150"/>
      <c r="BA106" s="150"/>
      <c r="BB106" s="150"/>
      <c r="BC106" s="157"/>
      <c r="BD106" s="199"/>
      <c r="BE106" s="199"/>
      <c r="BF106" s="182"/>
      <c r="BG106" s="183"/>
      <c r="BH106" s="183"/>
      <c r="BI106" s="183"/>
      <c r="BJ106" s="182"/>
      <c r="BK106" s="183"/>
      <c r="BL106" s="183"/>
      <c r="BM106" s="183"/>
      <c r="BN106" s="182"/>
      <c r="BO106" s="183"/>
      <c r="BP106" s="183"/>
      <c r="BQ106" s="184"/>
      <c r="BR106" s="15"/>
      <c r="BS106" s="16"/>
    </row>
    <row r="107" spans="1:71" ht="15.6" customHeight="1">
      <c r="A107" s="16"/>
      <c r="B107" s="16"/>
      <c r="C107" s="14"/>
      <c r="D107" s="203"/>
      <c r="E107" s="204"/>
      <c r="F107" s="204"/>
      <c r="G107" s="204"/>
      <c r="H107" s="204"/>
      <c r="I107" s="204"/>
      <c r="J107" s="204"/>
      <c r="K107" s="204"/>
      <c r="L107" s="204"/>
      <c r="M107" s="205"/>
      <c r="N107" s="185"/>
      <c r="O107" s="186"/>
      <c r="P107" s="186"/>
      <c r="Q107" s="187"/>
      <c r="R107" s="156"/>
      <c r="S107" s="156"/>
      <c r="T107" s="156"/>
      <c r="U107" s="56"/>
      <c r="V107" s="57"/>
      <c r="W107" s="57"/>
      <c r="X107" s="57"/>
      <c r="Y107" s="57"/>
      <c r="Z107" s="57"/>
      <c r="AA107" s="57"/>
      <c r="AB107" s="57"/>
      <c r="AC107" s="57"/>
      <c r="AD107" s="57"/>
      <c r="AE107" s="57"/>
      <c r="AF107" s="57"/>
      <c r="AG107" s="57"/>
      <c r="AH107" s="57"/>
      <c r="AI107" s="57"/>
      <c r="AJ107" s="58"/>
      <c r="AK107" s="170"/>
      <c r="AL107" s="170"/>
      <c r="AM107" s="150"/>
      <c r="AN107" s="150"/>
      <c r="AO107" s="150"/>
      <c r="AP107" s="150"/>
      <c r="AQ107" s="150"/>
      <c r="AR107" s="150"/>
      <c r="AS107" s="150"/>
      <c r="AT107" s="150"/>
      <c r="AU107" s="150"/>
      <c r="AV107" s="150"/>
      <c r="AW107" s="150"/>
      <c r="AX107" s="150"/>
      <c r="AY107" s="150"/>
      <c r="AZ107" s="150"/>
      <c r="BA107" s="150"/>
      <c r="BB107" s="150"/>
      <c r="BC107" s="157"/>
      <c r="BD107" s="199"/>
      <c r="BE107" s="199"/>
      <c r="BF107" s="208"/>
      <c r="BG107" s="209"/>
      <c r="BH107" s="209"/>
      <c r="BI107" s="209"/>
      <c r="BJ107" s="208"/>
      <c r="BK107" s="209"/>
      <c r="BL107" s="209"/>
      <c r="BM107" s="209"/>
      <c r="BN107" s="208"/>
      <c r="BO107" s="209"/>
      <c r="BP107" s="209"/>
      <c r="BQ107" s="210"/>
      <c r="BR107" s="15"/>
      <c r="BS107" s="16"/>
    </row>
    <row r="108" spans="1:71" ht="15.6" customHeight="1">
      <c r="A108" s="16"/>
      <c r="B108" s="16"/>
      <c r="C108" s="14"/>
      <c r="D108" s="188"/>
      <c r="E108" s="188"/>
      <c r="F108" s="188"/>
      <c r="G108" s="188"/>
      <c r="H108" s="188"/>
      <c r="I108" s="188"/>
      <c r="J108" s="188"/>
      <c r="K108" s="188"/>
      <c r="L108" s="188"/>
      <c r="M108" s="188"/>
      <c r="N108" s="188"/>
      <c r="O108" s="188"/>
      <c r="P108" s="188"/>
      <c r="Q108" s="188"/>
      <c r="R108" s="156"/>
      <c r="S108" s="156"/>
      <c r="T108" s="156"/>
      <c r="U108" s="156"/>
      <c r="V108" s="156"/>
      <c r="W108" s="156"/>
      <c r="X108" s="156"/>
      <c r="Y108" s="156"/>
      <c r="Z108" s="156"/>
      <c r="AA108" s="156"/>
      <c r="AB108" s="156"/>
      <c r="AC108" s="156"/>
      <c r="AD108" s="156"/>
      <c r="AE108" s="156"/>
      <c r="AF108" s="156"/>
      <c r="AG108" s="156"/>
      <c r="AH108" s="156"/>
      <c r="AI108" s="156"/>
      <c r="AJ108" s="156"/>
      <c r="AK108" s="170"/>
      <c r="AL108" s="170"/>
      <c r="AM108" s="211"/>
      <c r="AN108" s="211"/>
      <c r="AO108" s="211"/>
      <c r="AP108" s="211"/>
      <c r="AQ108" s="211"/>
      <c r="AR108" s="211"/>
      <c r="AS108" s="211"/>
      <c r="AT108" s="211"/>
      <c r="AU108" s="211"/>
      <c r="AV108" s="211"/>
      <c r="AW108" s="211"/>
      <c r="AX108" s="211"/>
      <c r="AY108" s="211"/>
      <c r="AZ108" s="211"/>
      <c r="BA108" s="211"/>
      <c r="BB108" s="211"/>
      <c r="BC108" s="157"/>
      <c r="BD108" s="199"/>
      <c r="BE108" s="199"/>
      <c r="BF108" s="124"/>
      <c r="BG108" s="124"/>
      <c r="BH108" s="124"/>
      <c r="BI108" s="124"/>
      <c r="BJ108" s="124"/>
      <c r="BK108" s="124"/>
      <c r="BL108" s="124"/>
      <c r="BM108" s="124"/>
      <c r="BN108" s="124"/>
      <c r="BO108" s="124"/>
      <c r="BP108" s="124"/>
      <c r="BQ108" s="124"/>
      <c r="BR108" s="15"/>
      <c r="BS108" s="16"/>
    </row>
    <row r="109" spans="1:71" ht="15.6" customHeight="1">
      <c r="A109" s="16"/>
      <c r="B109" s="16"/>
      <c r="C109" s="14"/>
      <c r="D109" s="188"/>
      <c r="E109" s="188"/>
      <c r="F109" s="188"/>
      <c r="G109" s="188"/>
      <c r="H109" s="188"/>
      <c r="I109" s="188"/>
      <c r="J109" s="188"/>
      <c r="K109" s="188"/>
      <c r="L109" s="188"/>
      <c r="M109" s="188"/>
      <c r="N109" s="188"/>
      <c r="O109" s="188"/>
      <c r="P109" s="188"/>
      <c r="Q109" s="188"/>
      <c r="R109" s="156"/>
      <c r="S109" s="156"/>
      <c r="T109" s="156"/>
      <c r="U109" s="160" t="s">
        <v>81</v>
      </c>
      <c r="V109" s="156"/>
      <c r="W109" s="156"/>
      <c r="X109" s="156"/>
      <c r="Y109" s="156"/>
      <c r="Z109" s="156"/>
      <c r="AA109" s="156"/>
      <c r="AB109" s="156"/>
      <c r="AC109" s="156"/>
      <c r="AD109" s="156"/>
      <c r="AE109" s="156"/>
      <c r="AF109" s="156"/>
      <c r="AG109" s="156"/>
      <c r="AH109" s="156"/>
      <c r="AI109" s="156"/>
      <c r="AJ109" s="156"/>
      <c r="AK109" s="170"/>
      <c r="AL109" s="170"/>
      <c r="AM109" s="160" t="s">
        <v>82</v>
      </c>
      <c r="AN109" s="151"/>
      <c r="AO109" s="151"/>
      <c r="AP109" s="151"/>
      <c r="AQ109" s="151"/>
      <c r="AR109" s="151"/>
      <c r="AS109" s="151"/>
      <c r="AT109" s="151"/>
      <c r="AU109" s="151"/>
      <c r="AV109" s="151"/>
      <c r="AW109" s="151"/>
      <c r="AX109" s="150"/>
      <c r="AY109" s="150"/>
      <c r="AZ109" s="150"/>
      <c r="BA109" s="150"/>
      <c r="BB109" s="150"/>
      <c r="BC109" s="150"/>
      <c r="BD109" s="150"/>
      <c r="BE109" s="150"/>
      <c r="BF109" s="150"/>
      <c r="BG109" s="150"/>
      <c r="BH109" s="150"/>
      <c r="BI109" s="150"/>
      <c r="BJ109" s="150"/>
      <c r="BK109" s="150"/>
      <c r="BL109" s="150"/>
      <c r="BM109" s="150"/>
      <c r="BN109" s="150"/>
      <c r="BO109" s="150"/>
      <c r="BP109" s="150"/>
      <c r="BQ109" s="124"/>
      <c r="BR109" s="15"/>
      <c r="BS109" s="16"/>
    </row>
    <row r="110" spans="1:71" ht="15.6" customHeight="1">
      <c r="A110" s="16"/>
      <c r="B110" s="16"/>
      <c r="C110" s="14"/>
      <c r="D110" s="188"/>
      <c r="E110" s="188"/>
      <c r="F110" s="188"/>
      <c r="G110" s="188"/>
      <c r="H110" s="188"/>
      <c r="I110" s="188"/>
      <c r="J110" s="188"/>
      <c r="K110" s="188"/>
      <c r="L110" s="188"/>
      <c r="M110" s="188"/>
      <c r="N110" s="188"/>
      <c r="O110" s="188"/>
      <c r="P110" s="188"/>
      <c r="Q110" s="188"/>
      <c r="R110" s="156"/>
      <c r="S110" s="156"/>
      <c r="T110" s="156"/>
      <c r="U110" s="61" t="str">
        <f>IF([9]回答表!X51="●",[9]回答表!E224,IF([9]回答表!AA51="●",[9]回答表!E252,""))</f>
        <v/>
      </c>
      <c r="V110" s="62"/>
      <c r="W110" s="62"/>
      <c r="X110" s="62"/>
      <c r="Y110" s="62"/>
      <c r="Z110" s="62"/>
      <c r="AA110" s="62"/>
      <c r="AB110" s="62"/>
      <c r="AC110" s="62"/>
      <c r="AD110" s="62"/>
      <c r="AE110" s="65" t="s">
        <v>83</v>
      </c>
      <c r="AF110" s="65"/>
      <c r="AG110" s="65"/>
      <c r="AH110" s="65"/>
      <c r="AI110" s="65"/>
      <c r="AJ110" s="66"/>
      <c r="AK110" s="170"/>
      <c r="AL110" s="170"/>
      <c r="AM110" s="169" t="str">
        <f>IF([9]回答表!X51="●",[9]回答表!B226,IF([9]回答表!AA51="●",[9]回答表!B254,""))</f>
        <v/>
      </c>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15"/>
      <c r="BS110" s="16"/>
    </row>
    <row r="111" spans="1:71" ht="15.6" customHeight="1">
      <c r="A111" s="16"/>
      <c r="B111" s="16"/>
      <c r="C111" s="14"/>
      <c r="D111" s="188"/>
      <c r="E111" s="188"/>
      <c r="F111" s="188"/>
      <c r="G111" s="188"/>
      <c r="H111" s="188"/>
      <c r="I111" s="188"/>
      <c r="J111" s="188"/>
      <c r="K111" s="188"/>
      <c r="L111" s="188"/>
      <c r="M111" s="188"/>
      <c r="N111" s="188"/>
      <c r="O111" s="188"/>
      <c r="P111" s="188"/>
      <c r="Q111" s="188"/>
      <c r="R111" s="156"/>
      <c r="S111" s="156"/>
      <c r="T111" s="156"/>
      <c r="U111" s="63"/>
      <c r="V111" s="64"/>
      <c r="W111" s="64"/>
      <c r="X111" s="64"/>
      <c r="Y111" s="64"/>
      <c r="Z111" s="64"/>
      <c r="AA111" s="64"/>
      <c r="AB111" s="64"/>
      <c r="AC111" s="64"/>
      <c r="AD111" s="64"/>
      <c r="AE111" s="67"/>
      <c r="AF111" s="67"/>
      <c r="AG111" s="67"/>
      <c r="AH111" s="67"/>
      <c r="AI111" s="67"/>
      <c r="AJ111" s="68"/>
      <c r="AK111" s="170"/>
      <c r="AL111" s="170"/>
      <c r="AM111" s="54"/>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55"/>
      <c r="BR111" s="15"/>
      <c r="BS111" s="16"/>
    </row>
    <row r="112" spans="1:71" ht="15.6" customHeight="1">
      <c r="A112" s="16"/>
      <c r="B112" s="16"/>
      <c r="C112" s="14"/>
      <c r="D112" s="188"/>
      <c r="E112" s="188"/>
      <c r="F112" s="188"/>
      <c r="G112" s="188"/>
      <c r="H112" s="188"/>
      <c r="I112" s="188"/>
      <c r="J112" s="188"/>
      <c r="K112" s="188"/>
      <c r="L112" s="188"/>
      <c r="M112" s="188"/>
      <c r="N112" s="188"/>
      <c r="O112" s="188"/>
      <c r="P112" s="188"/>
      <c r="Q112" s="188"/>
      <c r="R112" s="156"/>
      <c r="S112" s="156"/>
      <c r="T112" s="156"/>
      <c r="U112" s="156"/>
      <c r="V112" s="156"/>
      <c r="W112" s="156"/>
      <c r="X112" s="156"/>
      <c r="Y112" s="156"/>
      <c r="Z112" s="156"/>
      <c r="AA112" s="156"/>
      <c r="AB112" s="156"/>
      <c r="AC112" s="156"/>
      <c r="AD112" s="156"/>
      <c r="AE112" s="156"/>
      <c r="AF112" s="156"/>
      <c r="AG112" s="156"/>
      <c r="AH112" s="156"/>
      <c r="AI112" s="156"/>
      <c r="AJ112" s="156"/>
      <c r="AK112" s="170"/>
      <c r="AL112" s="170"/>
      <c r="AM112" s="54"/>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55"/>
      <c r="BR112" s="15"/>
      <c r="BS112" s="16"/>
    </row>
    <row r="113" spans="1:71" ht="15.6" customHeight="1">
      <c r="A113" s="16"/>
      <c r="B113" s="16"/>
      <c r="C113" s="14"/>
      <c r="D113" s="188"/>
      <c r="E113" s="188"/>
      <c r="F113" s="188"/>
      <c r="G113" s="188"/>
      <c r="H113" s="188"/>
      <c r="I113" s="188"/>
      <c r="J113" s="188"/>
      <c r="K113" s="188"/>
      <c r="L113" s="188"/>
      <c r="M113" s="188"/>
      <c r="N113" s="188"/>
      <c r="O113" s="188"/>
      <c r="P113" s="188"/>
      <c r="Q113" s="188"/>
      <c r="R113" s="156"/>
      <c r="S113" s="156"/>
      <c r="T113" s="156"/>
      <c r="U113" s="156"/>
      <c r="V113" s="156"/>
      <c r="W113" s="156"/>
      <c r="X113" s="156"/>
      <c r="Y113" s="156"/>
      <c r="Z113" s="156"/>
      <c r="AA113" s="156"/>
      <c r="AB113" s="156"/>
      <c r="AC113" s="156"/>
      <c r="AD113" s="156"/>
      <c r="AE113" s="156"/>
      <c r="AF113" s="156"/>
      <c r="AG113" s="156"/>
      <c r="AH113" s="156"/>
      <c r="AI113" s="156"/>
      <c r="AJ113" s="156"/>
      <c r="AK113" s="170"/>
      <c r="AL113" s="170"/>
      <c r="AM113" s="54"/>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55"/>
      <c r="BR113" s="15"/>
      <c r="BS113" s="16"/>
    </row>
    <row r="114" spans="1:71" ht="15.6" customHeight="1">
      <c r="A114" s="16"/>
      <c r="B114" s="16"/>
      <c r="C114" s="14"/>
      <c r="D114" s="188"/>
      <c r="E114" s="188"/>
      <c r="F114" s="188"/>
      <c r="G114" s="188"/>
      <c r="H114" s="188"/>
      <c r="I114" s="188"/>
      <c r="J114" s="188"/>
      <c r="K114" s="188"/>
      <c r="L114" s="188"/>
      <c r="M114" s="188"/>
      <c r="N114" s="188"/>
      <c r="O114" s="188"/>
      <c r="P114" s="188"/>
      <c r="Q114" s="188"/>
      <c r="R114" s="156"/>
      <c r="S114" s="156"/>
      <c r="T114" s="156"/>
      <c r="U114" s="156"/>
      <c r="V114" s="156"/>
      <c r="W114" s="156"/>
      <c r="X114" s="156"/>
      <c r="Y114" s="156"/>
      <c r="Z114" s="156"/>
      <c r="AA114" s="156"/>
      <c r="AB114" s="156"/>
      <c r="AC114" s="156"/>
      <c r="AD114" s="156"/>
      <c r="AE114" s="156"/>
      <c r="AF114" s="156"/>
      <c r="AG114" s="156"/>
      <c r="AH114" s="156"/>
      <c r="AI114" s="156"/>
      <c r="AJ114" s="156"/>
      <c r="AK114" s="170"/>
      <c r="AL114" s="170"/>
      <c r="AM114" s="56"/>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8"/>
      <c r="BR114" s="15"/>
      <c r="BS114" s="16"/>
    </row>
    <row r="115" spans="1:71" ht="15.6" customHeight="1">
      <c r="A115" s="16"/>
      <c r="B115" s="16"/>
      <c r="C115" s="14"/>
      <c r="D115" s="188"/>
      <c r="E115" s="188"/>
      <c r="F115" s="188"/>
      <c r="G115" s="188"/>
      <c r="H115" s="188"/>
      <c r="I115" s="188"/>
      <c r="J115" s="188"/>
      <c r="K115" s="188"/>
      <c r="L115" s="188"/>
      <c r="M115" s="188"/>
      <c r="N115" s="156"/>
      <c r="O115" s="156"/>
      <c r="P115" s="156"/>
      <c r="Q115" s="156"/>
      <c r="R115" s="156"/>
      <c r="S115" s="156"/>
      <c r="T115" s="156"/>
      <c r="U115" s="156"/>
      <c r="V115" s="156"/>
      <c r="W115" s="156"/>
      <c r="X115" s="124"/>
      <c r="Y115" s="124"/>
      <c r="Z115" s="124"/>
      <c r="AA115" s="151"/>
      <c r="AB115" s="151"/>
      <c r="AC115" s="151"/>
      <c r="AD115" s="151"/>
      <c r="AE115" s="151"/>
      <c r="AF115" s="151"/>
      <c r="AG115" s="151"/>
      <c r="AH115" s="151"/>
      <c r="AI115" s="151"/>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5"/>
      <c r="BS115" s="16"/>
    </row>
    <row r="116" spans="1:71" ht="19.350000000000001" customHeight="1">
      <c r="A116" s="16"/>
      <c r="B116" s="16"/>
      <c r="C116" s="14"/>
      <c r="D116" s="188"/>
      <c r="E116" s="188"/>
      <c r="F116" s="188"/>
      <c r="G116" s="188"/>
      <c r="H116" s="188"/>
      <c r="I116" s="188"/>
      <c r="J116" s="188"/>
      <c r="K116" s="188"/>
      <c r="L116" s="188"/>
      <c r="M116" s="188"/>
      <c r="N116" s="156"/>
      <c r="O116" s="156"/>
      <c r="P116" s="156"/>
      <c r="Q116" s="156"/>
      <c r="R116" s="156"/>
      <c r="S116" s="156"/>
      <c r="T116" s="156"/>
      <c r="U116" s="160" t="s">
        <v>19</v>
      </c>
      <c r="V116" s="156"/>
      <c r="W116" s="156"/>
      <c r="X116" s="156"/>
      <c r="Y116" s="156"/>
      <c r="Z116" s="156"/>
      <c r="AA116" s="151"/>
      <c r="AB116" s="161"/>
      <c r="AC116" s="151"/>
      <c r="AD116" s="151"/>
      <c r="AE116" s="151"/>
      <c r="AF116" s="151"/>
      <c r="AG116" s="151"/>
      <c r="AH116" s="151"/>
      <c r="AI116" s="151"/>
      <c r="AJ116" s="151"/>
      <c r="AK116" s="151"/>
      <c r="AL116" s="151"/>
      <c r="AM116" s="160" t="s">
        <v>12</v>
      </c>
      <c r="AN116" s="151"/>
      <c r="AO116" s="151"/>
      <c r="AP116" s="151"/>
      <c r="AQ116" s="151"/>
      <c r="AR116" s="151"/>
      <c r="AS116" s="151"/>
      <c r="AT116" s="151"/>
      <c r="AU116" s="151"/>
      <c r="AV116" s="151"/>
      <c r="AW116" s="151"/>
      <c r="AX116" s="151"/>
      <c r="AY116" s="151"/>
      <c r="AZ116" s="151"/>
      <c r="BA116" s="150"/>
      <c r="BB116" s="150"/>
      <c r="BC116" s="150"/>
      <c r="BD116" s="150"/>
      <c r="BE116" s="150"/>
      <c r="BF116" s="150"/>
      <c r="BG116" s="150"/>
      <c r="BH116" s="150"/>
      <c r="BI116" s="150"/>
      <c r="BJ116" s="150"/>
      <c r="BK116" s="150"/>
      <c r="BL116" s="150"/>
      <c r="BM116" s="150"/>
      <c r="BN116" s="150"/>
      <c r="BO116" s="150"/>
      <c r="BP116" s="150"/>
      <c r="BQ116" s="124"/>
      <c r="BR116" s="15"/>
      <c r="BS116" s="16"/>
    </row>
    <row r="117" spans="1:71" ht="15.6" customHeight="1">
      <c r="A117" s="16"/>
      <c r="B117" s="16"/>
      <c r="C117" s="14"/>
      <c r="D117" s="146" t="s">
        <v>13</v>
      </c>
      <c r="E117" s="147"/>
      <c r="F117" s="147"/>
      <c r="G117" s="147"/>
      <c r="H117" s="147"/>
      <c r="I117" s="147"/>
      <c r="J117" s="147"/>
      <c r="K117" s="147"/>
      <c r="L117" s="147"/>
      <c r="M117" s="148"/>
      <c r="N117" s="166" t="str">
        <f>IF([9]回答表!AD51="●","●","")</f>
        <v/>
      </c>
      <c r="O117" s="167"/>
      <c r="P117" s="167"/>
      <c r="Q117" s="168"/>
      <c r="R117" s="156"/>
      <c r="S117" s="156"/>
      <c r="T117" s="156"/>
      <c r="U117" s="169" t="str">
        <f>IF([9]回答表!AD51="●",[9]回答表!B265,"")</f>
        <v/>
      </c>
      <c r="V117" s="52"/>
      <c r="W117" s="52"/>
      <c r="X117" s="52"/>
      <c r="Y117" s="52"/>
      <c r="Z117" s="52"/>
      <c r="AA117" s="52"/>
      <c r="AB117" s="52"/>
      <c r="AC117" s="52"/>
      <c r="AD117" s="52"/>
      <c r="AE117" s="52"/>
      <c r="AF117" s="52"/>
      <c r="AG117" s="52"/>
      <c r="AH117" s="52"/>
      <c r="AI117" s="52"/>
      <c r="AJ117" s="53"/>
      <c r="AK117" s="170"/>
      <c r="AL117" s="170"/>
      <c r="AM117" s="169" t="str">
        <f>IF([9]回答表!AD51="●",[9]回答表!B271,"")</f>
        <v/>
      </c>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15"/>
      <c r="BS117" s="16"/>
    </row>
    <row r="118" spans="1:71" ht="15.6" customHeight="1">
      <c r="A118" s="16"/>
      <c r="B118" s="16"/>
      <c r="C118" s="14"/>
      <c r="D118" s="175"/>
      <c r="E118" s="176"/>
      <c r="F118" s="176"/>
      <c r="G118" s="176"/>
      <c r="H118" s="176"/>
      <c r="I118" s="176"/>
      <c r="J118" s="176"/>
      <c r="K118" s="176"/>
      <c r="L118" s="176"/>
      <c r="M118" s="177"/>
      <c r="N118" s="178"/>
      <c r="O118" s="179"/>
      <c r="P118" s="179"/>
      <c r="Q118" s="180"/>
      <c r="R118" s="156"/>
      <c r="S118" s="156"/>
      <c r="T118" s="156"/>
      <c r="U118" s="54"/>
      <c r="V118" s="181"/>
      <c r="W118" s="181"/>
      <c r="X118" s="181"/>
      <c r="Y118" s="181"/>
      <c r="Z118" s="181"/>
      <c r="AA118" s="181"/>
      <c r="AB118" s="181"/>
      <c r="AC118" s="181"/>
      <c r="AD118" s="181"/>
      <c r="AE118" s="181"/>
      <c r="AF118" s="181"/>
      <c r="AG118" s="181"/>
      <c r="AH118" s="181"/>
      <c r="AI118" s="181"/>
      <c r="AJ118" s="55"/>
      <c r="AK118" s="170"/>
      <c r="AL118" s="170"/>
      <c r="AM118" s="54"/>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55"/>
      <c r="BR118" s="15"/>
      <c r="BS118" s="16"/>
    </row>
    <row r="119" spans="1:71" ht="15.6" customHeight="1">
      <c r="A119" s="16"/>
      <c r="B119" s="16"/>
      <c r="C119" s="14"/>
      <c r="D119" s="175"/>
      <c r="E119" s="176"/>
      <c r="F119" s="176"/>
      <c r="G119" s="176"/>
      <c r="H119" s="176"/>
      <c r="I119" s="176"/>
      <c r="J119" s="176"/>
      <c r="K119" s="176"/>
      <c r="L119" s="176"/>
      <c r="M119" s="177"/>
      <c r="N119" s="178"/>
      <c r="O119" s="179"/>
      <c r="P119" s="179"/>
      <c r="Q119" s="180"/>
      <c r="R119" s="156"/>
      <c r="S119" s="156"/>
      <c r="T119" s="156"/>
      <c r="U119" s="54"/>
      <c r="V119" s="181"/>
      <c r="W119" s="181"/>
      <c r="X119" s="181"/>
      <c r="Y119" s="181"/>
      <c r="Z119" s="181"/>
      <c r="AA119" s="181"/>
      <c r="AB119" s="181"/>
      <c r="AC119" s="181"/>
      <c r="AD119" s="181"/>
      <c r="AE119" s="181"/>
      <c r="AF119" s="181"/>
      <c r="AG119" s="181"/>
      <c r="AH119" s="181"/>
      <c r="AI119" s="181"/>
      <c r="AJ119" s="55"/>
      <c r="AK119" s="170"/>
      <c r="AL119" s="170"/>
      <c r="AM119" s="54"/>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55"/>
      <c r="BR119" s="15"/>
      <c r="BS119" s="16"/>
    </row>
    <row r="120" spans="1:71" ht="15.6" customHeight="1">
      <c r="C120" s="14"/>
      <c r="D120" s="153"/>
      <c r="E120" s="154"/>
      <c r="F120" s="154"/>
      <c r="G120" s="154"/>
      <c r="H120" s="154"/>
      <c r="I120" s="154"/>
      <c r="J120" s="154"/>
      <c r="K120" s="154"/>
      <c r="L120" s="154"/>
      <c r="M120" s="155"/>
      <c r="N120" s="185"/>
      <c r="O120" s="186"/>
      <c r="P120" s="186"/>
      <c r="Q120" s="187"/>
      <c r="R120" s="156"/>
      <c r="S120" s="156"/>
      <c r="T120" s="156"/>
      <c r="U120" s="56"/>
      <c r="V120" s="57"/>
      <c r="W120" s="57"/>
      <c r="X120" s="57"/>
      <c r="Y120" s="57"/>
      <c r="Z120" s="57"/>
      <c r="AA120" s="57"/>
      <c r="AB120" s="57"/>
      <c r="AC120" s="57"/>
      <c r="AD120" s="57"/>
      <c r="AE120" s="57"/>
      <c r="AF120" s="57"/>
      <c r="AG120" s="57"/>
      <c r="AH120" s="57"/>
      <c r="AI120" s="57"/>
      <c r="AJ120" s="58"/>
      <c r="AK120" s="170"/>
      <c r="AL120" s="170"/>
      <c r="AM120" s="56"/>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8"/>
      <c r="BR120" s="15"/>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row>
    <row r="123" spans="1:71" ht="15.6" customHeight="1">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69"/>
      <c r="AS123" s="69"/>
      <c r="AT123" s="69"/>
      <c r="AU123" s="69"/>
      <c r="AV123" s="69"/>
      <c r="AW123" s="69"/>
      <c r="AX123" s="69"/>
      <c r="AY123" s="69"/>
      <c r="AZ123" s="69"/>
      <c r="BA123" s="69"/>
      <c r="BB123" s="69"/>
      <c r="BC123" s="11"/>
      <c r="BD123" s="12"/>
      <c r="BE123" s="12"/>
      <c r="BF123" s="12"/>
      <c r="BG123" s="12"/>
      <c r="BH123" s="12"/>
      <c r="BI123" s="12"/>
      <c r="BJ123" s="12"/>
      <c r="BK123" s="12"/>
      <c r="BL123" s="12"/>
      <c r="BM123" s="12"/>
      <c r="BN123" s="12"/>
      <c r="BO123" s="12"/>
      <c r="BP123" s="12"/>
      <c r="BQ123" s="12"/>
      <c r="BR123" s="13"/>
    </row>
    <row r="124" spans="1:71" ht="15.6" customHeight="1">
      <c r="C124" s="14"/>
      <c r="D124" s="156"/>
      <c r="E124" s="156"/>
      <c r="F124" s="156"/>
      <c r="G124" s="156"/>
      <c r="H124" s="156"/>
      <c r="I124" s="156"/>
      <c r="J124" s="156"/>
      <c r="K124" s="156"/>
      <c r="L124" s="156"/>
      <c r="M124" s="156"/>
      <c r="N124" s="156"/>
      <c r="O124" s="156"/>
      <c r="P124" s="156"/>
      <c r="Q124" s="156"/>
      <c r="R124" s="156"/>
      <c r="S124" s="156"/>
      <c r="T124" s="156"/>
      <c r="U124" s="156"/>
      <c r="V124" s="156"/>
      <c r="W124" s="156"/>
      <c r="X124" s="124"/>
      <c r="Y124" s="124"/>
      <c r="Z124" s="124"/>
      <c r="AA124" s="150"/>
      <c r="AB124" s="157"/>
      <c r="AC124" s="157"/>
      <c r="AD124" s="157"/>
      <c r="AE124" s="157"/>
      <c r="AF124" s="157"/>
      <c r="AG124" s="157"/>
      <c r="AH124" s="157"/>
      <c r="AI124" s="157"/>
      <c r="AJ124" s="157"/>
      <c r="AK124" s="157"/>
      <c r="AL124" s="157"/>
      <c r="AM124" s="157"/>
      <c r="AN124" s="152"/>
      <c r="AO124" s="157"/>
      <c r="AP124" s="158"/>
      <c r="AQ124" s="158"/>
      <c r="AR124" s="218"/>
      <c r="AS124" s="218"/>
      <c r="AT124" s="218"/>
      <c r="AU124" s="218"/>
      <c r="AV124" s="218"/>
      <c r="AW124" s="218"/>
      <c r="AX124" s="218"/>
      <c r="AY124" s="218"/>
      <c r="AZ124" s="218"/>
      <c r="BA124" s="218"/>
      <c r="BB124" s="218"/>
      <c r="BC124" s="149"/>
      <c r="BD124" s="150"/>
      <c r="BE124" s="150"/>
      <c r="BF124" s="150"/>
      <c r="BG124" s="150"/>
      <c r="BH124" s="150"/>
      <c r="BI124" s="150"/>
      <c r="BJ124" s="150"/>
      <c r="BK124" s="150"/>
      <c r="BL124" s="150"/>
      <c r="BM124" s="150"/>
      <c r="BN124" s="151"/>
      <c r="BO124" s="151"/>
      <c r="BP124" s="151"/>
      <c r="BQ124" s="152"/>
      <c r="BR124" s="15"/>
    </row>
    <row r="125" spans="1:71" ht="15.6" customHeight="1">
      <c r="C125" s="14"/>
      <c r="D125" s="46" t="s">
        <v>4</v>
      </c>
      <c r="E125" s="47"/>
      <c r="F125" s="47"/>
      <c r="G125" s="47"/>
      <c r="H125" s="47"/>
      <c r="I125" s="47"/>
      <c r="J125" s="47"/>
      <c r="K125" s="47"/>
      <c r="L125" s="47"/>
      <c r="M125" s="47"/>
      <c r="N125" s="47"/>
      <c r="O125" s="47"/>
      <c r="P125" s="47"/>
      <c r="Q125" s="48"/>
      <c r="R125" s="146" t="s">
        <v>22</v>
      </c>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8"/>
      <c r="BC125" s="149"/>
      <c r="BD125" s="150"/>
      <c r="BE125" s="150"/>
      <c r="BF125" s="150"/>
      <c r="BG125" s="150"/>
      <c r="BH125" s="150"/>
      <c r="BI125" s="150"/>
      <c r="BJ125" s="150"/>
      <c r="BK125" s="150"/>
      <c r="BL125" s="150"/>
      <c r="BM125" s="150"/>
      <c r="BN125" s="151"/>
      <c r="BO125" s="151"/>
      <c r="BP125" s="151"/>
      <c r="BQ125" s="152"/>
      <c r="BR125" s="15"/>
    </row>
    <row r="126" spans="1:71" ht="15.6" customHeight="1">
      <c r="C126" s="14"/>
      <c r="D126" s="49"/>
      <c r="E126" s="50"/>
      <c r="F126" s="50"/>
      <c r="G126" s="50"/>
      <c r="H126" s="50"/>
      <c r="I126" s="50"/>
      <c r="J126" s="50"/>
      <c r="K126" s="50"/>
      <c r="L126" s="50"/>
      <c r="M126" s="50"/>
      <c r="N126" s="50"/>
      <c r="O126" s="50"/>
      <c r="P126" s="50"/>
      <c r="Q126" s="51"/>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149"/>
      <c r="BD126" s="150"/>
      <c r="BE126" s="150"/>
      <c r="BF126" s="150"/>
      <c r="BG126" s="150"/>
      <c r="BH126" s="150"/>
      <c r="BI126" s="150"/>
      <c r="BJ126" s="150"/>
      <c r="BK126" s="150"/>
      <c r="BL126" s="150"/>
      <c r="BM126" s="150"/>
      <c r="BN126" s="151"/>
      <c r="BO126" s="151"/>
      <c r="BP126" s="151"/>
      <c r="BQ126" s="152"/>
      <c r="BR126" s="15"/>
    </row>
    <row r="127" spans="1:71" ht="15.6" customHeight="1">
      <c r="C127" s="14"/>
      <c r="D127" s="156"/>
      <c r="E127" s="156"/>
      <c r="F127" s="156"/>
      <c r="G127" s="156"/>
      <c r="H127" s="156"/>
      <c r="I127" s="156"/>
      <c r="J127" s="156"/>
      <c r="K127" s="156"/>
      <c r="L127" s="156"/>
      <c r="M127" s="156"/>
      <c r="N127" s="156"/>
      <c r="O127" s="156"/>
      <c r="P127" s="156"/>
      <c r="Q127" s="156"/>
      <c r="R127" s="156"/>
      <c r="S127" s="156"/>
      <c r="T127" s="156"/>
      <c r="U127" s="156"/>
      <c r="V127" s="156"/>
      <c r="W127" s="156"/>
      <c r="X127" s="124"/>
      <c r="Y127" s="124"/>
      <c r="Z127" s="124"/>
      <c r="AA127" s="150"/>
      <c r="AB127" s="157"/>
      <c r="AC127" s="157"/>
      <c r="AD127" s="157"/>
      <c r="AE127" s="157"/>
      <c r="AF127" s="157"/>
      <c r="AG127" s="157"/>
      <c r="AH127" s="157"/>
      <c r="AI127" s="157"/>
      <c r="AJ127" s="157"/>
      <c r="AK127" s="157"/>
      <c r="AL127" s="157"/>
      <c r="AM127" s="157"/>
      <c r="AN127" s="152"/>
      <c r="AO127" s="157"/>
      <c r="AP127" s="158"/>
      <c r="AQ127" s="158"/>
      <c r="AR127" s="159"/>
      <c r="AS127" s="159"/>
      <c r="AT127" s="159"/>
      <c r="AU127" s="159"/>
      <c r="AV127" s="159"/>
      <c r="AW127" s="159"/>
      <c r="AX127" s="159"/>
      <c r="AY127" s="159"/>
      <c r="AZ127" s="159"/>
      <c r="BA127" s="159"/>
      <c r="BB127" s="159"/>
      <c r="BC127" s="149"/>
      <c r="BD127" s="150"/>
      <c r="BE127" s="150"/>
      <c r="BF127" s="150"/>
      <c r="BG127" s="150"/>
      <c r="BH127" s="150"/>
      <c r="BI127" s="150"/>
      <c r="BJ127" s="150"/>
      <c r="BK127" s="150"/>
      <c r="BL127" s="150"/>
      <c r="BM127" s="150"/>
      <c r="BN127" s="151"/>
      <c r="BO127" s="151"/>
      <c r="BP127" s="151"/>
      <c r="BQ127" s="152"/>
      <c r="BR127" s="15"/>
    </row>
    <row r="128" spans="1:71" ht="18.75">
      <c r="C128" s="14"/>
      <c r="D128" s="156"/>
      <c r="E128" s="156"/>
      <c r="F128" s="156"/>
      <c r="G128" s="156"/>
      <c r="H128" s="156"/>
      <c r="I128" s="156"/>
      <c r="J128" s="156"/>
      <c r="K128" s="156"/>
      <c r="L128" s="156"/>
      <c r="M128" s="156"/>
      <c r="N128" s="156"/>
      <c r="O128" s="156"/>
      <c r="P128" s="156"/>
      <c r="Q128" s="156"/>
      <c r="R128" s="156"/>
      <c r="S128" s="156"/>
      <c r="T128" s="156"/>
      <c r="U128" s="160" t="s">
        <v>23</v>
      </c>
      <c r="V128" s="162"/>
      <c r="W128" s="161"/>
      <c r="X128" s="163"/>
      <c r="Y128" s="163"/>
      <c r="Z128" s="5"/>
      <c r="AA128" s="5"/>
      <c r="AB128" s="5"/>
      <c r="AC128" s="5"/>
      <c r="AD128" s="5"/>
      <c r="AE128" s="5"/>
      <c r="AF128" s="5"/>
      <c r="AG128" s="5"/>
      <c r="AH128" s="5"/>
      <c r="AI128" s="5"/>
      <c r="AJ128" s="5"/>
      <c r="AK128" s="161"/>
      <c r="AL128" s="161"/>
      <c r="AM128" s="160" t="s">
        <v>19</v>
      </c>
      <c r="AN128" s="156"/>
      <c r="AO128" s="156"/>
      <c r="AP128" s="156"/>
      <c r="AQ128" s="156"/>
      <c r="AR128" s="156"/>
      <c r="AS128" s="151"/>
      <c r="AT128" s="161"/>
      <c r="AU128" s="161"/>
      <c r="AV128" s="161"/>
      <c r="AW128" s="161"/>
      <c r="AX128" s="161"/>
      <c r="AY128" s="161"/>
      <c r="AZ128" s="161"/>
      <c r="BA128" s="161"/>
      <c r="BB128" s="161"/>
      <c r="BC128" s="164"/>
      <c r="BD128" s="151"/>
      <c r="BE128" s="151"/>
      <c r="BF128" s="165" t="s">
        <v>6</v>
      </c>
      <c r="BG128" s="6"/>
      <c r="BH128" s="6"/>
      <c r="BI128" s="6"/>
      <c r="BJ128" s="6"/>
      <c r="BK128" s="6"/>
      <c r="BL128" s="6"/>
      <c r="BM128" s="151"/>
      <c r="BN128" s="151"/>
      <c r="BO128" s="151"/>
      <c r="BP128" s="151"/>
      <c r="BQ128" s="152"/>
      <c r="BR128" s="15"/>
    </row>
    <row r="129" spans="1:71" ht="19.350000000000001" customHeight="1">
      <c r="C129" s="14"/>
      <c r="D129" s="219" t="s">
        <v>7</v>
      </c>
      <c r="E129" s="219"/>
      <c r="F129" s="219"/>
      <c r="G129" s="219"/>
      <c r="H129" s="219"/>
      <c r="I129" s="219"/>
      <c r="J129" s="219"/>
      <c r="K129" s="219"/>
      <c r="L129" s="219"/>
      <c r="M129" s="219"/>
      <c r="N129" s="166" t="str">
        <f>IF([9]回答表!F18="水道事業",IF([9]回答表!X52="●","●",""),"")</f>
        <v/>
      </c>
      <c r="O129" s="167"/>
      <c r="P129" s="167"/>
      <c r="Q129" s="168"/>
      <c r="R129" s="156"/>
      <c r="S129" s="156"/>
      <c r="T129" s="156"/>
      <c r="U129" s="220" t="s">
        <v>41</v>
      </c>
      <c r="V129" s="221"/>
      <c r="W129" s="221"/>
      <c r="X129" s="221"/>
      <c r="Y129" s="221"/>
      <c r="Z129" s="221"/>
      <c r="AA129" s="221"/>
      <c r="AB129" s="221"/>
      <c r="AC129" s="222" t="s">
        <v>42</v>
      </c>
      <c r="AD129" s="223"/>
      <c r="AE129" s="223"/>
      <c r="AF129" s="223"/>
      <c r="AG129" s="223"/>
      <c r="AH129" s="223"/>
      <c r="AI129" s="223"/>
      <c r="AJ129" s="224"/>
      <c r="AK129" s="170"/>
      <c r="AL129" s="170"/>
      <c r="AM129" s="169" t="str">
        <f>IF([9]回答表!F18="水道事業",IF([9]回答表!X52="●",[9]回答表!B282,IF([9]回答表!AA52="●",[9]回答表!B352,"")),"")</f>
        <v/>
      </c>
      <c r="AN129" s="52"/>
      <c r="AO129" s="52"/>
      <c r="AP129" s="52"/>
      <c r="AQ129" s="52"/>
      <c r="AR129" s="52"/>
      <c r="AS129" s="52"/>
      <c r="AT129" s="52"/>
      <c r="AU129" s="52"/>
      <c r="AV129" s="52"/>
      <c r="AW129" s="52"/>
      <c r="AX129" s="52"/>
      <c r="AY129" s="52"/>
      <c r="AZ129" s="52"/>
      <c r="BA129" s="52"/>
      <c r="BB129" s="52"/>
      <c r="BC129" s="53"/>
      <c r="BD129" s="150"/>
      <c r="BE129" s="150"/>
      <c r="BF129" s="172" t="str">
        <f>IF([9]回答表!F18="水道事業",IF([9]回答表!X52="●",[9]回答表!B330,IF([9]回答表!AA52="●",[9]回答表!B399,"")),"")</f>
        <v/>
      </c>
      <c r="BG129" s="173"/>
      <c r="BH129" s="173"/>
      <c r="BI129" s="173"/>
      <c r="BJ129" s="172"/>
      <c r="BK129" s="173"/>
      <c r="BL129" s="173"/>
      <c r="BM129" s="173"/>
      <c r="BN129" s="172"/>
      <c r="BO129" s="173"/>
      <c r="BP129" s="173"/>
      <c r="BQ129" s="174"/>
      <c r="BR129" s="15"/>
    </row>
    <row r="130" spans="1:71" ht="19.350000000000001" customHeight="1">
      <c r="C130" s="14"/>
      <c r="D130" s="219"/>
      <c r="E130" s="219"/>
      <c r="F130" s="219"/>
      <c r="G130" s="219"/>
      <c r="H130" s="219"/>
      <c r="I130" s="219"/>
      <c r="J130" s="219"/>
      <c r="K130" s="219"/>
      <c r="L130" s="219"/>
      <c r="M130" s="219"/>
      <c r="N130" s="178"/>
      <c r="O130" s="179"/>
      <c r="P130" s="179"/>
      <c r="Q130" s="180"/>
      <c r="R130" s="156"/>
      <c r="S130" s="156"/>
      <c r="T130" s="156"/>
      <c r="U130" s="225"/>
      <c r="V130" s="226"/>
      <c r="W130" s="226"/>
      <c r="X130" s="226"/>
      <c r="Y130" s="226"/>
      <c r="Z130" s="226"/>
      <c r="AA130" s="226"/>
      <c r="AB130" s="226"/>
      <c r="AC130" s="227"/>
      <c r="AD130" s="228"/>
      <c r="AE130" s="228"/>
      <c r="AF130" s="228"/>
      <c r="AG130" s="228"/>
      <c r="AH130" s="228"/>
      <c r="AI130" s="228"/>
      <c r="AJ130" s="229"/>
      <c r="AK130" s="170"/>
      <c r="AL130" s="170"/>
      <c r="AM130" s="54"/>
      <c r="AN130" s="181"/>
      <c r="AO130" s="181"/>
      <c r="AP130" s="181"/>
      <c r="AQ130" s="181"/>
      <c r="AR130" s="181"/>
      <c r="AS130" s="181"/>
      <c r="AT130" s="181"/>
      <c r="AU130" s="181"/>
      <c r="AV130" s="181"/>
      <c r="AW130" s="181"/>
      <c r="AX130" s="181"/>
      <c r="AY130" s="181"/>
      <c r="AZ130" s="181"/>
      <c r="BA130" s="181"/>
      <c r="BB130" s="181"/>
      <c r="BC130" s="55"/>
      <c r="BD130" s="150"/>
      <c r="BE130" s="150"/>
      <c r="BF130" s="182"/>
      <c r="BG130" s="183"/>
      <c r="BH130" s="183"/>
      <c r="BI130" s="183"/>
      <c r="BJ130" s="182"/>
      <c r="BK130" s="183"/>
      <c r="BL130" s="183"/>
      <c r="BM130" s="183"/>
      <c r="BN130" s="182"/>
      <c r="BO130" s="183"/>
      <c r="BP130" s="183"/>
      <c r="BQ130" s="184"/>
      <c r="BR130" s="15"/>
    </row>
    <row r="131" spans="1:71" ht="15.6" customHeight="1">
      <c r="C131" s="14"/>
      <c r="D131" s="219"/>
      <c r="E131" s="219"/>
      <c r="F131" s="219"/>
      <c r="G131" s="219"/>
      <c r="H131" s="219"/>
      <c r="I131" s="219"/>
      <c r="J131" s="219"/>
      <c r="K131" s="219"/>
      <c r="L131" s="219"/>
      <c r="M131" s="219"/>
      <c r="N131" s="178"/>
      <c r="O131" s="179"/>
      <c r="P131" s="179"/>
      <c r="Q131" s="180"/>
      <c r="R131" s="156"/>
      <c r="S131" s="156"/>
      <c r="T131" s="156"/>
      <c r="U131" s="138" t="str">
        <f>IF([9]回答表!F18="水道事業",IF([9]回答表!X52="●",[9]回答表!J290,IF([9]回答表!AA52="●",[9]回答表!J360,"")),"")</f>
        <v/>
      </c>
      <c r="V131" s="139"/>
      <c r="W131" s="139"/>
      <c r="X131" s="139"/>
      <c r="Y131" s="139"/>
      <c r="Z131" s="139"/>
      <c r="AA131" s="139"/>
      <c r="AB131" s="140"/>
      <c r="AC131" s="138" t="str">
        <f>IF([9]回答表!F18="水道事業",IF([9]回答表!X52="●",[9]回答表!J292,IF([9]回答表!AA52="●",[9]回答表!J362,"")),"")</f>
        <v/>
      </c>
      <c r="AD131" s="139"/>
      <c r="AE131" s="139"/>
      <c r="AF131" s="139"/>
      <c r="AG131" s="139"/>
      <c r="AH131" s="139"/>
      <c r="AI131" s="139"/>
      <c r="AJ131" s="140"/>
      <c r="AK131" s="170"/>
      <c r="AL131" s="170"/>
      <c r="AM131" s="54"/>
      <c r="AN131" s="181"/>
      <c r="AO131" s="181"/>
      <c r="AP131" s="181"/>
      <c r="AQ131" s="181"/>
      <c r="AR131" s="181"/>
      <c r="AS131" s="181"/>
      <c r="AT131" s="181"/>
      <c r="AU131" s="181"/>
      <c r="AV131" s="181"/>
      <c r="AW131" s="181"/>
      <c r="AX131" s="181"/>
      <c r="AY131" s="181"/>
      <c r="AZ131" s="181"/>
      <c r="BA131" s="181"/>
      <c r="BB131" s="181"/>
      <c r="BC131" s="55"/>
      <c r="BD131" s="150"/>
      <c r="BE131" s="150"/>
      <c r="BF131" s="182"/>
      <c r="BG131" s="183"/>
      <c r="BH131" s="183"/>
      <c r="BI131" s="183"/>
      <c r="BJ131" s="182"/>
      <c r="BK131" s="183"/>
      <c r="BL131" s="183"/>
      <c r="BM131" s="183"/>
      <c r="BN131" s="182"/>
      <c r="BO131" s="183"/>
      <c r="BP131" s="183"/>
      <c r="BQ131" s="184"/>
      <c r="BR131" s="15"/>
    </row>
    <row r="132" spans="1:71" ht="15.6" customHeight="1">
      <c r="C132" s="14"/>
      <c r="D132" s="219"/>
      <c r="E132" s="219"/>
      <c r="F132" s="219"/>
      <c r="G132" s="219"/>
      <c r="H132" s="219"/>
      <c r="I132" s="219"/>
      <c r="J132" s="219"/>
      <c r="K132" s="219"/>
      <c r="L132" s="219"/>
      <c r="M132" s="219"/>
      <c r="N132" s="185"/>
      <c r="O132" s="186"/>
      <c r="P132" s="186"/>
      <c r="Q132" s="187"/>
      <c r="R132" s="156"/>
      <c r="S132" s="156"/>
      <c r="T132" s="156"/>
      <c r="U132" s="135"/>
      <c r="V132" s="136"/>
      <c r="W132" s="136"/>
      <c r="X132" s="136"/>
      <c r="Y132" s="136"/>
      <c r="Z132" s="136"/>
      <c r="AA132" s="136"/>
      <c r="AB132" s="137"/>
      <c r="AC132" s="135"/>
      <c r="AD132" s="136"/>
      <c r="AE132" s="136"/>
      <c r="AF132" s="136"/>
      <c r="AG132" s="136"/>
      <c r="AH132" s="136"/>
      <c r="AI132" s="136"/>
      <c r="AJ132" s="137"/>
      <c r="AK132" s="170"/>
      <c r="AL132" s="170"/>
      <c r="AM132" s="54"/>
      <c r="AN132" s="181"/>
      <c r="AO132" s="181"/>
      <c r="AP132" s="181"/>
      <c r="AQ132" s="181"/>
      <c r="AR132" s="181"/>
      <c r="AS132" s="181"/>
      <c r="AT132" s="181"/>
      <c r="AU132" s="181"/>
      <c r="AV132" s="181"/>
      <c r="AW132" s="181"/>
      <c r="AX132" s="181"/>
      <c r="AY132" s="181"/>
      <c r="AZ132" s="181"/>
      <c r="BA132" s="181"/>
      <c r="BB132" s="181"/>
      <c r="BC132" s="55"/>
      <c r="BD132" s="150"/>
      <c r="BE132" s="150"/>
      <c r="BF132" s="182" t="str">
        <f>IF([9]回答表!F18="水道事業",IF([9]回答表!X52="●",[9]回答表!E330,IF([9]回答表!AA52="●",[9]回答表!E399,"")),"")</f>
        <v/>
      </c>
      <c r="BG132" s="183"/>
      <c r="BH132" s="183"/>
      <c r="BI132" s="183"/>
      <c r="BJ132" s="182" t="str">
        <f>IF([9]回答表!F18="水道事業",IF([9]回答表!X52="●",[9]回答表!E331,IF([9]回答表!AA52="●",[9]回答表!E400,"")),"")</f>
        <v/>
      </c>
      <c r="BK132" s="183"/>
      <c r="BL132" s="183"/>
      <c r="BM132" s="183"/>
      <c r="BN132" s="182" t="str">
        <f>IF([9]回答表!F18="水道事業",IF([9]回答表!X52="●",[9]回答表!E332,IF([9]回答表!AA52="●",[9]回答表!E401,"")),"")</f>
        <v/>
      </c>
      <c r="BO132" s="183"/>
      <c r="BP132" s="183"/>
      <c r="BQ132" s="184"/>
      <c r="BR132" s="15"/>
    </row>
    <row r="133" spans="1:71" ht="15.6" customHeight="1">
      <c r="C133" s="14"/>
      <c r="D133" s="188"/>
      <c r="E133" s="188"/>
      <c r="F133" s="188"/>
      <c r="G133" s="188"/>
      <c r="H133" s="188"/>
      <c r="I133" s="188"/>
      <c r="J133" s="188"/>
      <c r="K133" s="188"/>
      <c r="L133" s="188"/>
      <c r="M133" s="188"/>
      <c r="N133" s="189"/>
      <c r="O133" s="189"/>
      <c r="P133" s="189"/>
      <c r="Q133" s="189"/>
      <c r="R133" s="190"/>
      <c r="S133" s="190"/>
      <c r="T133" s="190"/>
      <c r="U133" s="142"/>
      <c r="V133" s="143"/>
      <c r="W133" s="143"/>
      <c r="X133" s="143"/>
      <c r="Y133" s="143"/>
      <c r="Z133" s="143"/>
      <c r="AA133" s="143"/>
      <c r="AB133" s="144"/>
      <c r="AC133" s="142"/>
      <c r="AD133" s="143"/>
      <c r="AE133" s="143"/>
      <c r="AF133" s="143"/>
      <c r="AG133" s="143"/>
      <c r="AH133" s="143"/>
      <c r="AI133" s="143"/>
      <c r="AJ133" s="144"/>
      <c r="AK133" s="170"/>
      <c r="AL133" s="170"/>
      <c r="AM133" s="54"/>
      <c r="AN133" s="181"/>
      <c r="AO133" s="181"/>
      <c r="AP133" s="181"/>
      <c r="AQ133" s="181"/>
      <c r="AR133" s="181"/>
      <c r="AS133" s="181"/>
      <c r="AT133" s="181"/>
      <c r="AU133" s="181"/>
      <c r="AV133" s="181"/>
      <c r="AW133" s="181"/>
      <c r="AX133" s="181"/>
      <c r="AY133" s="181"/>
      <c r="AZ133" s="181"/>
      <c r="BA133" s="181"/>
      <c r="BB133" s="181"/>
      <c r="BC133" s="55"/>
      <c r="BD133" s="157"/>
      <c r="BE133" s="157"/>
      <c r="BF133" s="182"/>
      <c r="BG133" s="183"/>
      <c r="BH133" s="183"/>
      <c r="BI133" s="183"/>
      <c r="BJ133" s="182"/>
      <c r="BK133" s="183"/>
      <c r="BL133" s="183"/>
      <c r="BM133" s="183"/>
      <c r="BN133" s="182"/>
      <c r="BO133" s="183"/>
      <c r="BP133" s="183"/>
      <c r="BQ133" s="184"/>
      <c r="BR133" s="15"/>
    </row>
    <row r="134" spans="1:71" ht="19.350000000000001" customHeight="1">
      <c r="C134" s="14"/>
      <c r="D134" s="188"/>
      <c r="E134" s="188"/>
      <c r="F134" s="188"/>
      <c r="G134" s="188"/>
      <c r="H134" s="188"/>
      <c r="I134" s="188"/>
      <c r="J134" s="188"/>
      <c r="K134" s="188"/>
      <c r="L134" s="188"/>
      <c r="M134" s="188"/>
      <c r="N134" s="189"/>
      <c r="O134" s="189"/>
      <c r="P134" s="189"/>
      <c r="Q134" s="189"/>
      <c r="R134" s="190"/>
      <c r="S134" s="190"/>
      <c r="T134" s="190"/>
      <c r="U134" s="220" t="s">
        <v>24</v>
      </c>
      <c r="V134" s="221"/>
      <c r="W134" s="221"/>
      <c r="X134" s="221"/>
      <c r="Y134" s="221"/>
      <c r="Z134" s="221"/>
      <c r="AA134" s="221"/>
      <c r="AB134" s="221"/>
      <c r="AC134" s="220" t="s">
        <v>25</v>
      </c>
      <c r="AD134" s="221"/>
      <c r="AE134" s="221"/>
      <c r="AF134" s="221"/>
      <c r="AG134" s="221"/>
      <c r="AH134" s="221"/>
      <c r="AI134" s="221"/>
      <c r="AJ134" s="230"/>
      <c r="AK134" s="170"/>
      <c r="AL134" s="170"/>
      <c r="AM134" s="54"/>
      <c r="AN134" s="181"/>
      <c r="AO134" s="181"/>
      <c r="AP134" s="181"/>
      <c r="AQ134" s="181"/>
      <c r="AR134" s="181"/>
      <c r="AS134" s="181"/>
      <c r="AT134" s="181"/>
      <c r="AU134" s="181"/>
      <c r="AV134" s="181"/>
      <c r="AW134" s="181"/>
      <c r="AX134" s="181"/>
      <c r="AY134" s="181"/>
      <c r="AZ134" s="181"/>
      <c r="BA134" s="181"/>
      <c r="BB134" s="181"/>
      <c r="BC134" s="55"/>
      <c r="BD134" s="150"/>
      <c r="BE134" s="150"/>
      <c r="BF134" s="182"/>
      <c r="BG134" s="183"/>
      <c r="BH134" s="183"/>
      <c r="BI134" s="183"/>
      <c r="BJ134" s="182"/>
      <c r="BK134" s="183"/>
      <c r="BL134" s="183"/>
      <c r="BM134" s="183"/>
      <c r="BN134" s="182"/>
      <c r="BO134" s="183"/>
      <c r="BP134" s="183"/>
      <c r="BQ134" s="184"/>
      <c r="BR134" s="15"/>
    </row>
    <row r="135" spans="1:71" ht="19.350000000000001" customHeight="1">
      <c r="C135" s="14"/>
      <c r="D135" s="231" t="s">
        <v>8</v>
      </c>
      <c r="E135" s="219"/>
      <c r="F135" s="219"/>
      <c r="G135" s="219"/>
      <c r="H135" s="219"/>
      <c r="I135" s="219"/>
      <c r="J135" s="219"/>
      <c r="K135" s="219"/>
      <c r="L135" s="219"/>
      <c r="M135" s="232"/>
      <c r="N135" s="166" t="str">
        <f>IF([9]回答表!F18="水道事業",IF([9]回答表!AA52="●","●",""),"")</f>
        <v/>
      </c>
      <c r="O135" s="167"/>
      <c r="P135" s="167"/>
      <c r="Q135" s="168"/>
      <c r="R135" s="156"/>
      <c r="S135" s="156"/>
      <c r="T135" s="156"/>
      <c r="U135" s="225"/>
      <c r="V135" s="226"/>
      <c r="W135" s="226"/>
      <c r="X135" s="226"/>
      <c r="Y135" s="226"/>
      <c r="Z135" s="226"/>
      <c r="AA135" s="226"/>
      <c r="AB135" s="226"/>
      <c r="AC135" s="225"/>
      <c r="AD135" s="226"/>
      <c r="AE135" s="226"/>
      <c r="AF135" s="226"/>
      <c r="AG135" s="226"/>
      <c r="AH135" s="226"/>
      <c r="AI135" s="226"/>
      <c r="AJ135" s="233"/>
      <c r="AK135" s="170"/>
      <c r="AL135" s="170"/>
      <c r="AM135" s="54"/>
      <c r="AN135" s="181"/>
      <c r="AO135" s="181"/>
      <c r="AP135" s="181"/>
      <c r="AQ135" s="181"/>
      <c r="AR135" s="181"/>
      <c r="AS135" s="181"/>
      <c r="AT135" s="181"/>
      <c r="AU135" s="181"/>
      <c r="AV135" s="181"/>
      <c r="AW135" s="181"/>
      <c r="AX135" s="181"/>
      <c r="AY135" s="181"/>
      <c r="AZ135" s="181"/>
      <c r="BA135" s="181"/>
      <c r="BB135" s="181"/>
      <c r="BC135" s="55"/>
      <c r="BD135" s="199"/>
      <c r="BE135" s="199"/>
      <c r="BF135" s="182"/>
      <c r="BG135" s="183"/>
      <c r="BH135" s="183"/>
      <c r="BI135" s="183"/>
      <c r="BJ135" s="182"/>
      <c r="BK135" s="183"/>
      <c r="BL135" s="183"/>
      <c r="BM135" s="183"/>
      <c r="BN135" s="182"/>
      <c r="BO135" s="183"/>
      <c r="BP135" s="183"/>
      <c r="BQ135" s="184"/>
      <c r="BR135" s="15"/>
    </row>
    <row r="136" spans="1:71" ht="15.6" customHeight="1">
      <c r="C136" s="14"/>
      <c r="D136" s="219"/>
      <c r="E136" s="219"/>
      <c r="F136" s="219"/>
      <c r="G136" s="219"/>
      <c r="H136" s="219"/>
      <c r="I136" s="219"/>
      <c r="J136" s="219"/>
      <c r="K136" s="219"/>
      <c r="L136" s="219"/>
      <c r="M136" s="232"/>
      <c r="N136" s="178"/>
      <c r="O136" s="179"/>
      <c r="P136" s="179"/>
      <c r="Q136" s="180"/>
      <c r="R136" s="156"/>
      <c r="S136" s="156"/>
      <c r="T136" s="156"/>
      <c r="U136" s="138" t="str">
        <f>IF([9]回答表!F18="水道事業",IF([9]回答表!X52="●",[9]回答表!J294,IF([9]回答表!AA52="●",[9]回答表!J364,"")),"")</f>
        <v/>
      </c>
      <c r="V136" s="139"/>
      <c r="W136" s="139"/>
      <c r="X136" s="139"/>
      <c r="Y136" s="139"/>
      <c r="Z136" s="139"/>
      <c r="AA136" s="139"/>
      <c r="AB136" s="140"/>
      <c r="AC136" s="138" t="str">
        <f>IF([9]回答表!F18="水道事業",IF([9]回答表!X52="●",[9]回答表!J296,IF([9]回答表!AA52="●",[9]回答表!J366,"")),"")</f>
        <v/>
      </c>
      <c r="AD136" s="139"/>
      <c r="AE136" s="139"/>
      <c r="AF136" s="139"/>
      <c r="AG136" s="139"/>
      <c r="AH136" s="139"/>
      <c r="AI136" s="139"/>
      <c r="AJ136" s="140"/>
      <c r="AK136" s="170"/>
      <c r="AL136" s="170"/>
      <c r="AM136" s="54"/>
      <c r="AN136" s="181"/>
      <c r="AO136" s="181"/>
      <c r="AP136" s="181"/>
      <c r="AQ136" s="181"/>
      <c r="AR136" s="181"/>
      <c r="AS136" s="181"/>
      <c r="AT136" s="181"/>
      <c r="AU136" s="181"/>
      <c r="AV136" s="181"/>
      <c r="AW136" s="181"/>
      <c r="AX136" s="181"/>
      <c r="AY136" s="181"/>
      <c r="AZ136" s="181"/>
      <c r="BA136" s="181"/>
      <c r="BB136" s="181"/>
      <c r="BC136" s="55"/>
      <c r="BD136" s="199"/>
      <c r="BE136" s="199"/>
      <c r="BF136" s="182" t="s">
        <v>9</v>
      </c>
      <c r="BG136" s="183"/>
      <c r="BH136" s="183"/>
      <c r="BI136" s="183"/>
      <c r="BJ136" s="182" t="s">
        <v>10</v>
      </c>
      <c r="BK136" s="183"/>
      <c r="BL136" s="183"/>
      <c r="BM136" s="183"/>
      <c r="BN136" s="182" t="s">
        <v>11</v>
      </c>
      <c r="BO136" s="183"/>
      <c r="BP136" s="183"/>
      <c r="BQ136" s="184"/>
      <c r="BR136" s="15"/>
    </row>
    <row r="137" spans="1:71" ht="15.6" customHeight="1">
      <c r="C137" s="14"/>
      <c r="D137" s="219"/>
      <c r="E137" s="219"/>
      <c r="F137" s="219"/>
      <c r="G137" s="219"/>
      <c r="H137" s="219"/>
      <c r="I137" s="219"/>
      <c r="J137" s="219"/>
      <c r="K137" s="219"/>
      <c r="L137" s="219"/>
      <c r="M137" s="232"/>
      <c r="N137" s="178"/>
      <c r="O137" s="179"/>
      <c r="P137" s="179"/>
      <c r="Q137" s="180"/>
      <c r="R137" s="156"/>
      <c r="S137" s="156"/>
      <c r="T137" s="156"/>
      <c r="U137" s="135"/>
      <c r="V137" s="136"/>
      <c r="W137" s="136"/>
      <c r="X137" s="136"/>
      <c r="Y137" s="136"/>
      <c r="Z137" s="136"/>
      <c r="AA137" s="136"/>
      <c r="AB137" s="137"/>
      <c r="AC137" s="135"/>
      <c r="AD137" s="136"/>
      <c r="AE137" s="136"/>
      <c r="AF137" s="136"/>
      <c r="AG137" s="136"/>
      <c r="AH137" s="136"/>
      <c r="AI137" s="136"/>
      <c r="AJ137" s="137"/>
      <c r="AK137" s="170"/>
      <c r="AL137" s="170"/>
      <c r="AM137" s="54"/>
      <c r="AN137" s="181"/>
      <c r="AO137" s="181"/>
      <c r="AP137" s="181"/>
      <c r="AQ137" s="181"/>
      <c r="AR137" s="181"/>
      <c r="AS137" s="181"/>
      <c r="AT137" s="181"/>
      <c r="AU137" s="181"/>
      <c r="AV137" s="181"/>
      <c r="AW137" s="181"/>
      <c r="AX137" s="181"/>
      <c r="AY137" s="181"/>
      <c r="AZ137" s="181"/>
      <c r="BA137" s="181"/>
      <c r="BB137" s="181"/>
      <c r="BC137" s="55"/>
      <c r="BD137" s="199"/>
      <c r="BE137" s="199"/>
      <c r="BF137" s="182"/>
      <c r="BG137" s="183"/>
      <c r="BH137" s="183"/>
      <c r="BI137" s="183"/>
      <c r="BJ137" s="182"/>
      <c r="BK137" s="183"/>
      <c r="BL137" s="183"/>
      <c r="BM137" s="183"/>
      <c r="BN137" s="182"/>
      <c r="BO137" s="183"/>
      <c r="BP137" s="183"/>
      <c r="BQ137" s="184"/>
      <c r="BR137" s="15"/>
    </row>
    <row r="138" spans="1:71" ht="15.6" customHeight="1">
      <c r="C138" s="14"/>
      <c r="D138" s="219"/>
      <c r="E138" s="219"/>
      <c r="F138" s="219"/>
      <c r="G138" s="219"/>
      <c r="H138" s="219"/>
      <c r="I138" s="219"/>
      <c r="J138" s="219"/>
      <c r="K138" s="219"/>
      <c r="L138" s="219"/>
      <c r="M138" s="232"/>
      <c r="N138" s="185"/>
      <c r="O138" s="186"/>
      <c r="P138" s="186"/>
      <c r="Q138" s="187"/>
      <c r="R138" s="156"/>
      <c r="S138" s="156"/>
      <c r="T138" s="156"/>
      <c r="U138" s="142"/>
      <c r="V138" s="143"/>
      <c r="W138" s="143"/>
      <c r="X138" s="143"/>
      <c r="Y138" s="143"/>
      <c r="Z138" s="143"/>
      <c r="AA138" s="143"/>
      <c r="AB138" s="144"/>
      <c r="AC138" s="142"/>
      <c r="AD138" s="143"/>
      <c r="AE138" s="143"/>
      <c r="AF138" s="143"/>
      <c r="AG138" s="143"/>
      <c r="AH138" s="143"/>
      <c r="AI138" s="143"/>
      <c r="AJ138" s="144"/>
      <c r="AK138" s="170"/>
      <c r="AL138" s="170"/>
      <c r="AM138" s="56"/>
      <c r="AN138" s="57"/>
      <c r="AO138" s="57"/>
      <c r="AP138" s="57"/>
      <c r="AQ138" s="57"/>
      <c r="AR138" s="57"/>
      <c r="AS138" s="57"/>
      <c r="AT138" s="57"/>
      <c r="AU138" s="57"/>
      <c r="AV138" s="57"/>
      <c r="AW138" s="57"/>
      <c r="AX138" s="57"/>
      <c r="AY138" s="57"/>
      <c r="AZ138" s="57"/>
      <c r="BA138" s="57"/>
      <c r="BB138" s="57"/>
      <c r="BC138" s="58"/>
      <c r="BD138" s="199"/>
      <c r="BE138" s="199"/>
      <c r="BF138" s="208"/>
      <c r="BG138" s="209"/>
      <c r="BH138" s="209"/>
      <c r="BI138" s="209"/>
      <c r="BJ138" s="208"/>
      <c r="BK138" s="209"/>
      <c r="BL138" s="209"/>
      <c r="BM138" s="209"/>
      <c r="BN138" s="208"/>
      <c r="BO138" s="209"/>
      <c r="BP138" s="209"/>
      <c r="BQ138" s="210"/>
      <c r="BR138" s="15"/>
    </row>
    <row r="139" spans="1:71" ht="15.6" customHeight="1">
      <c r="A139" s="16"/>
      <c r="B139" s="16"/>
      <c r="C139" s="14"/>
      <c r="D139" s="188"/>
      <c r="E139" s="188"/>
      <c r="F139" s="188"/>
      <c r="G139" s="188"/>
      <c r="H139" s="188"/>
      <c r="I139" s="188"/>
      <c r="J139" s="188"/>
      <c r="K139" s="188"/>
      <c r="L139" s="188"/>
      <c r="M139" s="188"/>
      <c r="N139" s="188"/>
      <c r="O139" s="188"/>
      <c r="P139" s="188"/>
      <c r="Q139" s="188"/>
      <c r="R139" s="156"/>
      <c r="S139" s="156"/>
      <c r="T139" s="156"/>
      <c r="U139" s="156"/>
      <c r="V139" s="156"/>
      <c r="W139" s="156"/>
      <c r="X139" s="156"/>
      <c r="Y139" s="156"/>
      <c r="Z139" s="156"/>
      <c r="AA139" s="156"/>
      <c r="AB139" s="156"/>
      <c r="AC139" s="156"/>
      <c r="AD139" s="156"/>
      <c r="AE139" s="156"/>
      <c r="AF139" s="156"/>
      <c r="AG139" s="156"/>
      <c r="AH139" s="156"/>
      <c r="AI139" s="156"/>
      <c r="AJ139" s="156"/>
      <c r="AK139" s="170"/>
      <c r="AL139" s="170"/>
      <c r="AM139" s="211"/>
      <c r="AN139" s="211"/>
      <c r="AO139" s="211"/>
      <c r="AP139" s="211"/>
      <c r="AQ139" s="211"/>
      <c r="AR139" s="211"/>
      <c r="AS139" s="211"/>
      <c r="AT139" s="211"/>
      <c r="AU139" s="211"/>
      <c r="AV139" s="211"/>
      <c r="AW139" s="211"/>
      <c r="AX139" s="211"/>
      <c r="AY139" s="211"/>
      <c r="AZ139" s="211"/>
      <c r="BA139" s="211"/>
      <c r="BB139" s="211"/>
      <c r="BC139" s="157"/>
      <c r="BD139" s="199"/>
      <c r="BE139" s="199"/>
      <c r="BF139" s="124"/>
      <c r="BG139" s="124"/>
      <c r="BH139" s="124"/>
      <c r="BI139" s="124"/>
      <c r="BJ139" s="124"/>
      <c r="BK139" s="124"/>
      <c r="BL139" s="124"/>
      <c r="BM139" s="124"/>
      <c r="BN139" s="124"/>
      <c r="BO139" s="124"/>
      <c r="BP139" s="124"/>
      <c r="BQ139" s="124"/>
      <c r="BR139" s="15"/>
      <c r="BS139" s="16"/>
    </row>
    <row r="140" spans="1:71" ht="15.6" customHeight="1">
      <c r="A140" s="16"/>
      <c r="B140" s="16"/>
      <c r="C140" s="14"/>
      <c r="D140" s="188"/>
      <c r="E140" s="188"/>
      <c r="F140" s="188"/>
      <c r="G140" s="188"/>
      <c r="H140" s="188"/>
      <c r="I140" s="188"/>
      <c r="J140" s="188"/>
      <c r="K140" s="188"/>
      <c r="L140" s="188"/>
      <c r="M140" s="188"/>
      <c r="N140" s="188"/>
      <c r="O140" s="188"/>
      <c r="P140" s="188"/>
      <c r="Q140" s="188"/>
      <c r="R140" s="156"/>
      <c r="S140" s="156"/>
      <c r="T140" s="156"/>
      <c r="U140" s="160" t="s">
        <v>81</v>
      </c>
      <c r="V140" s="156"/>
      <c r="W140" s="156"/>
      <c r="X140" s="156"/>
      <c r="Y140" s="156"/>
      <c r="Z140" s="156"/>
      <c r="AA140" s="156"/>
      <c r="AB140" s="156"/>
      <c r="AC140" s="156"/>
      <c r="AD140" s="156"/>
      <c r="AE140" s="156"/>
      <c r="AF140" s="156"/>
      <c r="AG140" s="156"/>
      <c r="AH140" s="156"/>
      <c r="AI140" s="156"/>
      <c r="AJ140" s="156"/>
      <c r="AK140" s="170"/>
      <c r="AL140" s="170"/>
      <c r="AM140" s="160" t="s">
        <v>82</v>
      </c>
      <c r="AN140" s="151"/>
      <c r="AO140" s="151"/>
      <c r="AP140" s="151"/>
      <c r="AQ140" s="151"/>
      <c r="AR140" s="151"/>
      <c r="AS140" s="151"/>
      <c r="AT140" s="151"/>
      <c r="AU140" s="151"/>
      <c r="AV140" s="151"/>
      <c r="AW140" s="151"/>
      <c r="AX140" s="150"/>
      <c r="AY140" s="150"/>
      <c r="AZ140" s="150"/>
      <c r="BA140" s="150"/>
      <c r="BB140" s="150"/>
      <c r="BC140" s="150"/>
      <c r="BD140" s="150"/>
      <c r="BE140" s="150"/>
      <c r="BF140" s="150"/>
      <c r="BG140" s="150"/>
      <c r="BH140" s="150"/>
      <c r="BI140" s="150"/>
      <c r="BJ140" s="150"/>
      <c r="BK140" s="150"/>
      <c r="BL140" s="150"/>
      <c r="BM140" s="150"/>
      <c r="BN140" s="150"/>
      <c r="BO140" s="150"/>
      <c r="BP140" s="150"/>
      <c r="BQ140" s="124"/>
      <c r="BR140" s="15"/>
      <c r="BS140" s="16"/>
    </row>
    <row r="141" spans="1:71" ht="15.6" customHeight="1">
      <c r="A141" s="16"/>
      <c r="B141" s="16"/>
      <c r="C141" s="14"/>
      <c r="D141" s="188"/>
      <c r="E141" s="188"/>
      <c r="F141" s="188"/>
      <c r="G141" s="188"/>
      <c r="H141" s="188"/>
      <c r="I141" s="188"/>
      <c r="J141" s="188"/>
      <c r="K141" s="188"/>
      <c r="L141" s="188"/>
      <c r="M141" s="188"/>
      <c r="N141" s="188"/>
      <c r="O141" s="188"/>
      <c r="P141" s="188"/>
      <c r="Q141" s="188"/>
      <c r="R141" s="156"/>
      <c r="S141" s="156"/>
      <c r="T141" s="156"/>
      <c r="U141" s="61" t="str">
        <f>IF([9]回答表!F18="水道事業",IF([9]回答表!X52="●",[9]回答表!E339,IF([9]回答表!AA52="●",[9]回答表!E408,"")),"")</f>
        <v/>
      </c>
      <c r="V141" s="62"/>
      <c r="W141" s="62"/>
      <c r="X141" s="62"/>
      <c r="Y141" s="62"/>
      <c r="Z141" s="62"/>
      <c r="AA141" s="62"/>
      <c r="AB141" s="62"/>
      <c r="AC141" s="62"/>
      <c r="AD141" s="62"/>
      <c r="AE141" s="65" t="s">
        <v>83</v>
      </c>
      <c r="AF141" s="65"/>
      <c r="AG141" s="65"/>
      <c r="AH141" s="65"/>
      <c r="AI141" s="65"/>
      <c r="AJ141" s="66"/>
      <c r="AK141" s="170"/>
      <c r="AL141" s="170"/>
      <c r="AM141" s="169" t="str">
        <f>IF([9]回答表!F18="水道事業",IF([9]回答表!X52="●",[9]回答表!B341,IF([9]回答表!AA52="●",[9]回答表!B410,"")),"")</f>
        <v/>
      </c>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3"/>
      <c r="BR141" s="15"/>
      <c r="BS141" s="16"/>
    </row>
    <row r="142" spans="1:71" ht="15.6" customHeight="1">
      <c r="A142" s="16"/>
      <c r="B142" s="16"/>
      <c r="C142" s="14"/>
      <c r="D142" s="188"/>
      <c r="E142" s="188"/>
      <c r="F142" s="188"/>
      <c r="G142" s="188"/>
      <c r="H142" s="188"/>
      <c r="I142" s="188"/>
      <c r="J142" s="188"/>
      <c r="K142" s="188"/>
      <c r="L142" s="188"/>
      <c r="M142" s="188"/>
      <c r="N142" s="188"/>
      <c r="O142" s="188"/>
      <c r="P142" s="188"/>
      <c r="Q142" s="188"/>
      <c r="R142" s="156"/>
      <c r="S142" s="156"/>
      <c r="T142" s="156"/>
      <c r="U142" s="63"/>
      <c r="V142" s="64"/>
      <c r="W142" s="64"/>
      <c r="X142" s="64"/>
      <c r="Y142" s="64"/>
      <c r="Z142" s="64"/>
      <c r="AA142" s="64"/>
      <c r="AB142" s="64"/>
      <c r="AC142" s="64"/>
      <c r="AD142" s="64"/>
      <c r="AE142" s="67"/>
      <c r="AF142" s="67"/>
      <c r="AG142" s="67"/>
      <c r="AH142" s="67"/>
      <c r="AI142" s="67"/>
      <c r="AJ142" s="68"/>
      <c r="AK142" s="170"/>
      <c r="AL142" s="170"/>
      <c r="AM142" s="54"/>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55"/>
      <c r="BR142" s="15"/>
      <c r="BS142" s="16"/>
    </row>
    <row r="143" spans="1:71" ht="15.6" customHeight="1">
      <c r="A143" s="16"/>
      <c r="B143" s="16"/>
      <c r="C143" s="14"/>
      <c r="D143" s="188"/>
      <c r="E143" s="188"/>
      <c r="F143" s="188"/>
      <c r="G143" s="188"/>
      <c r="H143" s="188"/>
      <c r="I143" s="188"/>
      <c r="J143" s="188"/>
      <c r="K143" s="188"/>
      <c r="L143" s="188"/>
      <c r="M143" s="188"/>
      <c r="N143" s="188"/>
      <c r="O143" s="188"/>
      <c r="P143" s="188"/>
      <c r="Q143" s="188"/>
      <c r="R143" s="156"/>
      <c r="S143" s="156"/>
      <c r="T143" s="156"/>
      <c r="U143" s="156"/>
      <c r="V143" s="156"/>
      <c r="W143" s="156"/>
      <c r="X143" s="156"/>
      <c r="Y143" s="156"/>
      <c r="Z143" s="156"/>
      <c r="AA143" s="156"/>
      <c r="AB143" s="156"/>
      <c r="AC143" s="156"/>
      <c r="AD143" s="156"/>
      <c r="AE143" s="156"/>
      <c r="AF143" s="156"/>
      <c r="AG143" s="156"/>
      <c r="AH143" s="156"/>
      <c r="AI143" s="156"/>
      <c r="AJ143" s="156"/>
      <c r="AK143" s="170"/>
      <c r="AL143" s="170"/>
      <c r="AM143" s="54"/>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55"/>
      <c r="BR143" s="15"/>
      <c r="BS143" s="16"/>
    </row>
    <row r="144" spans="1:71" ht="15.6" customHeight="1">
      <c r="A144" s="16"/>
      <c r="B144" s="16"/>
      <c r="C144" s="14"/>
      <c r="D144" s="188"/>
      <c r="E144" s="188"/>
      <c r="F144" s="188"/>
      <c r="G144" s="188"/>
      <c r="H144" s="188"/>
      <c r="I144" s="188"/>
      <c r="J144" s="188"/>
      <c r="K144" s="188"/>
      <c r="L144" s="188"/>
      <c r="M144" s="188"/>
      <c r="N144" s="188"/>
      <c r="O144" s="188"/>
      <c r="P144" s="188"/>
      <c r="Q144" s="188"/>
      <c r="R144" s="156"/>
      <c r="S144" s="156"/>
      <c r="T144" s="156"/>
      <c r="U144" s="156"/>
      <c r="V144" s="156"/>
      <c r="W144" s="156"/>
      <c r="X144" s="156"/>
      <c r="Y144" s="156"/>
      <c r="Z144" s="156"/>
      <c r="AA144" s="156"/>
      <c r="AB144" s="156"/>
      <c r="AC144" s="156"/>
      <c r="AD144" s="156"/>
      <c r="AE144" s="156"/>
      <c r="AF144" s="156"/>
      <c r="AG144" s="156"/>
      <c r="AH144" s="156"/>
      <c r="AI144" s="156"/>
      <c r="AJ144" s="156"/>
      <c r="AK144" s="170"/>
      <c r="AL144" s="170"/>
      <c r="AM144" s="54"/>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55"/>
      <c r="BR144" s="15"/>
      <c r="BS144" s="16"/>
    </row>
    <row r="145" spans="1:71" ht="15.6" customHeight="1">
      <c r="A145" s="16"/>
      <c r="B145" s="16"/>
      <c r="C145" s="14"/>
      <c r="D145" s="188"/>
      <c r="E145" s="188"/>
      <c r="F145" s="188"/>
      <c r="G145" s="188"/>
      <c r="H145" s="188"/>
      <c r="I145" s="188"/>
      <c r="J145" s="188"/>
      <c r="K145" s="188"/>
      <c r="L145" s="188"/>
      <c r="M145" s="188"/>
      <c r="N145" s="188"/>
      <c r="O145" s="188"/>
      <c r="P145" s="188"/>
      <c r="Q145" s="188"/>
      <c r="R145" s="156"/>
      <c r="S145" s="156"/>
      <c r="T145" s="156"/>
      <c r="U145" s="156"/>
      <c r="V145" s="156"/>
      <c r="W145" s="156"/>
      <c r="X145" s="156"/>
      <c r="Y145" s="156"/>
      <c r="Z145" s="156"/>
      <c r="AA145" s="156"/>
      <c r="AB145" s="156"/>
      <c r="AC145" s="156"/>
      <c r="AD145" s="156"/>
      <c r="AE145" s="156"/>
      <c r="AF145" s="156"/>
      <c r="AG145" s="156"/>
      <c r="AH145" s="156"/>
      <c r="AI145" s="156"/>
      <c r="AJ145" s="156"/>
      <c r="AK145" s="170"/>
      <c r="AL145" s="170"/>
      <c r="AM145" s="56"/>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8"/>
      <c r="BR145" s="15"/>
      <c r="BS145" s="16"/>
    </row>
    <row r="146" spans="1:71" ht="15.6" customHeight="1">
      <c r="C146" s="14"/>
      <c r="D146" s="188"/>
      <c r="E146" s="188"/>
      <c r="F146" s="188"/>
      <c r="G146" s="188"/>
      <c r="H146" s="188"/>
      <c r="I146" s="188"/>
      <c r="J146" s="188"/>
      <c r="K146" s="188"/>
      <c r="L146" s="188"/>
      <c r="M146" s="188"/>
      <c r="N146" s="141"/>
      <c r="O146" s="141"/>
      <c r="P146" s="141"/>
      <c r="Q146" s="141"/>
      <c r="R146" s="156"/>
      <c r="S146" s="156"/>
      <c r="T146" s="156"/>
      <c r="U146" s="156"/>
      <c r="V146" s="156"/>
      <c r="W146" s="156"/>
      <c r="X146" s="124"/>
      <c r="Y146" s="124"/>
      <c r="Z146" s="124"/>
      <c r="AA146" s="151"/>
      <c r="AB146" s="151"/>
      <c r="AC146" s="151"/>
      <c r="AD146" s="151"/>
      <c r="AE146" s="151"/>
      <c r="AF146" s="151"/>
      <c r="AG146" s="151"/>
      <c r="AH146" s="151"/>
      <c r="AI146" s="151"/>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5"/>
    </row>
    <row r="147" spans="1:71" ht="18.600000000000001" customHeight="1">
      <c r="C147" s="14"/>
      <c r="D147" s="188"/>
      <c r="E147" s="188"/>
      <c r="F147" s="188"/>
      <c r="G147" s="188"/>
      <c r="H147" s="188"/>
      <c r="I147" s="188"/>
      <c r="J147" s="188"/>
      <c r="K147" s="188"/>
      <c r="L147" s="188"/>
      <c r="M147" s="188"/>
      <c r="N147" s="141"/>
      <c r="O147" s="141"/>
      <c r="P147" s="141"/>
      <c r="Q147" s="141"/>
      <c r="R147" s="156"/>
      <c r="S147" s="156"/>
      <c r="T147" s="156"/>
      <c r="U147" s="160" t="s">
        <v>19</v>
      </c>
      <c r="V147" s="156"/>
      <c r="W147" s="156"/>
      <c r="X147" s="156"/>
      <c r="Y147" s="156"/>
      <c r="Z147" s="156"/>
      <c r="AA147" s="151"/>
      <c r="AB147" s="161"/>
      <c r="AC147" s="151"/>
      <c r="AD147" s="151"/>
      <c r="AE147" s="151"/>
      <c r="AF147" s="151"/>
      <c r="AG147" s="151"/>
      <c r="AH147" s="151"/>
      <c r="AI147" s="151"/>
      <c r="AJ147" s="151"/>
      <c r="AK147" s="151"/>
      <c r="AL147" s="151"/>
      <c r="AM147" s="160" t="s">
        <v>12</v>
      </c>
      <c r="AN147" s="151"/>
      <c r="AO147" s="151"/>
      <c r="AP147" s="151"/>
      <c r="AQ147" s="151"/>
      <c r="AR147" s="151"/>
      <c r="AS147" s="151"/>
      <c r="AT147" s="151"/>
      <c r="AU147" s="151"/>
      <c r="AV147" s="151"/>
      <c r="AW147" s="151"/>
      <c r="AX147" s="151"/>
      <c r="AY147" s="150"/>
      <c r="AZ147" s="150"/>
      <c r="BA147" s="150"/>
      <c r="BB147" s="150"/>
      <c r="BC147" s="150"/>
      <c r="BD147" s="150"/>
      <c r="BE147" s="150"/>
      <c r="BF147" s="150"/>
      <c r="BG147" s="150"/>
      <c r="BH147" s="150"/>
      <c r="BI147" s="150"/>
      <c r="BJ147" s="150"/>
      <c r="BK147" s="150"/>
      <c r="BL147" s="150"/>
      <c r="BM147" s="150"/>
      <c r="BN147" s="150"/>
      <c r="BO147" s="150"/>
      <c r="BP147" s="150"/>
      <c r="BQ147" s="124"/>
      <c r="BR147" s="15"/>
    </row>
    <row r="148" spans="1:71" ht="15.6" customHeight="1">
      <c r="C148" s="14"/>
      <c r="D148" s="219" t="s">
        <v>13</v>
      </c>
      <c r="E148" s="219"/>
      <c r="F148" s="219"/>
      <c r="G148" s="219"/>
      <c r="H148" s="219"/>
      <c r="I148" s="219"/>
      <c r="J148" s="219"/>
      <c r="K148" s="219"/>
      <c r="L148" s="219"/>
      <c r="M148" s="232"/>
      <c r="N148" s="166" t="str">
        <f>IF([9]回答表!F18="水道事業",IF([9]回答表!AD52="●","●",""),"")</f>
        <v/>
      </c>
      <c r="O148" s="167"/>
      <c r="P148" s="167"/>
      <c r="Q148" s="168"/>
      <c r="R148" s="156"/>
      <c r="S148" s="156"/>
      <c r="T148" s="156"/>
      <c r="U148" s="169" t="str">
        <f>IF([9]回答表!F18="水道事業",IF([9]回答表!AD52="●",[9]回答表!B421,""),"")</f>
        <v/>
      </c>
      <c r="V148" s="52"/>
      <c r="W148" s="52"/>
      <c r="X148" s="52"/>
      <c r="Y148" s="52"/>
      <c r="Z148" s="52"/>
      <c r="AA148" s="52"/>
      <c r="AB148" s="52"/>
      <c r="AC148" s="52"/>
      <c r="AD148" s="52"/>
      <c r="AE148" s="52"/>
      <c r="AF148" s="52"/>
      <c r="AG148" s="52"/>
      <c r="AH148" s="52"/>
      <c r="AI148" s="52"/>
      <c r="AJ148" s="53"/>
      <c r="AK148" s="206"/>
      <c r="AL148" s="206"/>
      <c r="AM148" s="169" t="str">
        <f>IF([9]回答表!F18="水道事業",IF([9]回答表!AD52="●",[9]回答表!B427,""),"")</f>
        <v/>
      </c>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3"/>
      <c r="BR148" s="15"/>
    </row>
    <row r="149" spans="1:71" ht="15.6" customHeight="1">
      <c r="C149" s="14"/>
      <c r="D149" s="219"/>
      <c r="E149" s="219"/>
      <c r="F149" s="219"/>
      <c r="G149" s="219"/>
      <c r="H149" s="219"/>
      <c r="I149" s="219"/>
      <c r="J149" s="219"/>
      <c r="K149" s="219"/>
      <c r="L149" s="219"/>
      <c r="M149" s="232"/>
      <c r="N149" s="178"/>
      <c r="O149" s="179"/>
      <c r="P149" s="179"/>
      <c r="Q149" s="180"/>
      <c r="R149" s="156"/>
      <c r="S149" s="156"/>
      <c r="T149" s="156"/>
      <c r="U149" s="54"/>
      <c r="V149" s="181"/>
      <c r="W149" s="181"/>
      <c r="X149" s="181"/>
      <c r="Y149" s="181"/>
      <c r="Z149" s="181"/>
      <c r="AA149" s="181"/>
      <c r="AB149" s="181"/>
      <c r="AC149" s="181"/>
      <c r="AD149" s="181"/>
      <c r="AE149" s="181"/>
      <c r="AF149" s="181"/>
      <c r="AG149" s="181"/>
      <c r="AH149" s="181"/>
      <c r="AI149" s="181"/>
      <c r="AJ149" s="55"/>
      <c r="AK149" s="206"/>
      <c r="AL149" s="206"/>
      <c r="AM149" s="54"/>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55"/>
      <c r="BR149" s="15"/>
    </row>
    <row r="150" spans="1:71" ht="15.6" customHeight="1">
      <c r="C150" s="14"/>
      <c r="D150" s="219"/>
      <c r="E150" s="219"/>
      <c r="F150" s="219"/>
      <c r="G150" s="219"/>
      <c r="H150" s="219"/>
      <c r="I150" s="219"/>
      <c r="J150" s="219"/>
      <c r="K150" s="219"/>
      <c r="L150" s="219"/>
      <c r="M150" s="232"/>
      <c r="N150" s="178"/>
      <c r="O150" s="179"/>
      <c r="P150" s="179"/>
      <c r="Q150" s="180"/>
      <c r="R150" s="156"/>
      <c r="S150" s="156"/>
      <c r="T150" s="156"/>
      <c r="U150" s="54"/>
      <c r="V150" s="181"/>
      <c r="W150" s="181"/>
      <c r="X150" s="181"/>
      <c r="Y150" s="181"/>
      <c r="Z150" s="181"/>
      <c r="AA150" s="181"/>
      <c r="AB150" s="181"/>
      <c r="AC150" s="181"/>
      <c r="AD150" s="181"/>
      <c r="AE150" s="181"/>
      <c r="AF150" s="181"/>
      <c r="AG150" s="181"/>
      <c r="AH150" s="181"/>
      <c r="AI150" s="181"/>
      <c r="AJ150" s="55"/>
      <c r="AK150" s="206"/>
      <c r="AL150" s="206"/>
      <c r="AM150" s="54"/>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55"/>
      <c r="BR150" s="15"/>
    </row>
    <row r="151" spans="1:71" ht="15.6" customHeight="1">
      <c r="C151" s="14"/>
      <c r="D151" s="219"/>
      <c r="E151" s="219"/>
      <c r="F151" s="219"/>
      <c r="G151" s="219"/>
      <c r="H151" s="219"/>
      <c r="I151" s="219"/>
      <c r="J151" s="219"/>
      <c r="K151" s="219"/>
      <c r="L151" s="219"/>
      <c r="M151" s="232"/>
      <c r="N151" s="185"/>
      <c r="O151" s="186"/>
      <c r="P151" s="186"/>
      <c r="Q151" s="187"/>
      <c r="R151" s="156"/>
      <c r="S151" s="156"/>
      <c r="T151" s="156"/>
      <c r="U151" s="56"/>
      <c r="V151" s="57"/>
      <c r="W151" s="57"/>
      <c r="X151" s="57"/>
      <c r="Y151" s="57"/>
      <c r="Z151" s="57"/>
      <c r="AA151" s="57"/>
      <c r="AB151" s="57"/>
      <c r="AC151" s="57"/>
      <c r="AD151" s="57"/>
      <c r="AE151" s="57"/>
      <c r="AF151" s="57"/>
      <c r="AG151" s="57"/>
      <c r="AH151" s="57"/>
      <c r="AI151" s="57"/>
      <c r="AJ151" s="58"/>
      <c r="AK151" s="206"/>
      <c r="AL151" s="206"/>
      <c r="AM151" s="56"/>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c r="BR151" s="15"/>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row>
    <row r="154" spans="1:71" ht="15.6" customHeight="1">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69"/>
      <c r="AS154" s="69"/>
      <c r="AT154" s="69"/>
      <c r="AU154" s="69"/>
      <c r="AV154" s="69"/>
      <c r="AW154" s="69"/>
      <c r="AX154" s="69"/>
      <c r="AY154" s="69"/>
      <c r="AZ154" s="69"/>
      <c r="BA154" s="69"/>
      <c r="BB154" s="69"/>
      <c r="BC154" s="11"/>
      <c r="BD154" s="12"/>
      <c r="BE154" s="12"/>
      <c r="BF154" s="12"/>
      <c r="BG154" s="12"/>
      <c r="BH154" s="12"/>
      <c r="BI154" s="12"/>
      <c r="BJ154" s="12"/>
      <c r="BK154" s="12"/>
      <c r="BL154" s="12"/>
      <c r="BM154" s="12"/>
      <c r="BN154" s="12"/>
      <c r="BO154" s="12"/>
      <c r="BP154" s="12"/>
      <c r="BQ154" s="12"/>
      <c r="BR154" s="13"/>
    </row>
    <row r="155" spans="1:71" ht="15.6" customHeight="1">
      <c r="C155" s="14"/>
      <c r="D155" s="156"/>
      <c r="E155" s="156"/>
      <c r="F155" s="156"/>
      <c r="G155" s="156"/>
      <c r="H155" s="156"/>
      <c r="I155" s="156"/>
      <c r="J155" s="156"/>
      <c r="K155" s="156"/>
      <c r="L155" s="156"/>
      <c r="M155" s="156"/>
      <c r="N155" s="156"/>
      <c r="O155" s="156"/>
      <c r="P155" s="156"/>
      <c r="Q155" s="156"/>
      <c r="R155" s="156"/>
      <c r="S155" s="156"/>
      <c r="T155" s="156"/>
      <c r="U155" s="156"/>
      <c r="V155" s="156"/>
      <c r="W155" s="156"/>
      <c r="X155" s="124"/>
      <c r="Y155" s="124"/>
      <c r="Z155" s="124"/>
      <c r="AA155" s="150"/>
      <c r="AB155" s="157"/>
      <c r="AC155" s="157"/>
      <c r="AD155" s="157"/>
      <c r="AE155" s="157"/>
      <c r="AF155" s="157"/>
      <c r="AG155" s="157"/>
      <c r="AH155" s="157"/>
      <c r="AI155" s="157"/>
      <c r="AJ155" s="157"/>
      <c r="AK155" s="157"/>
      <c r="AL155" s="157"/>
      <c r="AM155" s="157"/>
      <c r="AN155" s="152"/>
      <c r="AO155" s="157"/>
      <c r="AP155" s="158"/>
      <c r="AQ155" s="158"/>
      <c r="AR155" s="218"/>
      <c r="AS155" s="218"/>
      <c r="AT155" s="218"/>
      <c r="AU155" s="218"/>
      <c r="AV155" s="218"/>
      <c r="AW155" s="218"/>
      <c r="AX155" s="218"/>
      <c r="AY155" s="218"/>
      <c r="AZ155" s="218"/>
      <c r="BA155" s="218"/>
      <c r="BB155" s="218"/>
      <c r="BC155" s="149"/>
      <c r="BD155" s="150"/>
      <c r="BE155" s="150"/>
      <c r="BF155" s="150"/>
      <c r="BG155" s="150"/>
      <c r="BH155" s="150"/>
      <c r="BI155" s="150"/>
      <c r="BJ155" s="150"/>
      <c r="BK155" s="150"/>
      <c r="BL155" s="150"/>
      <c r="BM155" s="150"/>
      <c r="BN155" s="151"/>
      <c r="BO155" s="151"/>
      <c r="BP155" s="151"/>
      <c r="BQ155" s="152"/>
      <c r="BR155" s="15"/>
    </row>
    <row r="156" spans="1:71" ht="15.6" customHeight="1">
      <c r="C156" s="14"/>
      <c r="D156" s="46" t="s">
        <v>4</v>
      </c>
      <c r="E156" s="47"/>
      <c r="F156" s="47"/>
      <c r="G156" s="47"/>
      <c r="H156" s="47"/>
      <c r="I156" s="47"/>
      <c r="J156" s="47"/>
      <c r="K156" s="47"/>
      <c r="L156" s="47"/>
      <c r="M156" s="47"/>
      <c r="N156" s="47"/>
      <c r="O156" s="47"/>
      <c r="P156" s="47"/>
      <c r="Q156" s="48"/>
      <c r="R156" s="146" t="s">
        <v>43</v>
      </c>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8"/>
      <c r="BC156" s="149"/>
      <c r="BD156" s="150"/>
      <c r="BE156" s="150"/>
      <c r="BF156" s="150"/>
      <c r="BG156" s="150"/>
      <c r="BH156" s="150"/>
      <c r="BI156" s="150"/>
      <c r="BJ156" s="150"/>
      <c r="BK156" s="150"/>
      <c r="BL156" s="150"/>
      <c r="BM156" s="150"/>
      <c r="BN156" s="151"/>
      <c r="BO156" s="151"/>
      <c r="BP156" s="151"/>
      <c r="BQ156" s="152"/>
      <c r="BR156" s="15"/>
    </row>
    <row r="157" spans="1:71" ht="15.6" customHeight="1">
      <c r="C157" s="14"/>
      <c r="D157" s="49"/>
      <c r="E157" s="50"/>
      <c r="F157" s="50"/>
      <c r="G157" s="50"/>
      <c r="H157" s="50"/>
      <c r="I157" s="50"/>
      <c r="J157" s="50"/>
      <c r="K157" s="50"/>
      <c r="L157" s="50"/>
      <c r="M157" s="50"/>
      <c r="N157" s="50"/>
      <c r="O157" s="50"/>
      <c r="P157" s="50"/>
      <c r="Q157" s="51"/>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149"/>
      <c r="BD157" s="150"/>
      <c r="BE157" s="150"/>
      <c r="BF157" s="150"/>
      <c r="BG157" s="150"/>
      <c r="BH157" s="150"/>
      <c r="BI157" s="150"/>
      <c r="BJ157" s="150"/>
      <c r="BK157" s="150"/>
      <c r="BL157" s="150"/>
      <c r="BM157" s="150"/>
      <c r="BN157" s="151"/>
      <c r="BO157" s="151"/>
      <c r="BP157" s="151"/>
      <c r="BQ157" s="152"/>
      <c r="BR157" s="15"/>
    </row>
    <row r="158" spans="1:71" ht="15.6" customHeight="1">
      <c r="C158" s="14"/>
      <c r="D158" s="156"/>
      <c r="E158" s="156"/>
      <c r="F158" s="156"/>
      <c r="G158" s="156"/>
      <c r="H158" s="156"/>
      <c r="I158" s="156"/>
      <c r="J158" s="156"/>
      <c r="K158" s="156"/>
      <c r="L158" s="156"/>
      <c r="M158" s="156"/>
      <c r="N158" s="156"/>
      <c r="O158" s="156"/>
      <c r="P158" s="156"/>
      <c r="Q158" s="156"/>
      <c r="R158" s="156"/>
      <c r="S158" s="156"/>
      <c r="T158" s="156"/>
      <c r="U158" s="156"/>
      <c r="V158" s="156"/>
      <c r="W158" s="156"/>
      <c r="X158" s="124"/>
      <c r="Y158" s="124"/>
      <c r="Z158" s="124"/>
      <c r="AA158" s="150"/>
      <c r="AB158" s="157"/>
      <c r="AC158" s="157"/>
      <c r="AD158" s="157"/>
      <c r="AE158" s="157"/>
      <c r="AF158" s="157"/>
      <c r="AG158" s="157"/>
      <c r="AH158" s="157"/>
      <c r="AI158" s="157"/>
      <c r="AJ158" s="157"/>
      <c r="AK158" s="157"/>
      <c r="AL158" s="157"/>
      <c r="AM158" s="157"/>
      <c r="AN158" s="152"/>
      <c r="AO158" s="157"/>
      <c r="AP158" s="158"/>
      <c r="AQ158" s="158"/>
      <c r="AR158" s="159"/>
      <c r="AS158" s="159"/>
      <c r="AT158" s="159"/>
      <c r="AU158" s="159"/>
      <c r="AV158" s="159"/>
      <c r="AW158" s="159"/>
      <c r="AX158" s="159"/>
      <c r="AY158" s="159"/>
      <c r="AZ158" s="159"/>
      <c r="BA158" s="159"/>
      <c r="BB158" s="159"/>
      <c r="BC158" s="149"/>
      <c r="BD158" s="150"/>
      <c r="BE158" s="150"/>
      <c r="BF158" s="150"/>
      <c r="BG158" s="150"/>
      <c r="BH158" s="150"/>
      <c r="BI158" s="150"/>
      <c r="BJ158" s="150"/>
      <c r="BK158" s="150"/>
      <c r="BL158" s="150"/>
      <c r="BM158" s="150"/>
      <c r="BN158" s="151"/>
      <c r="BO158" s="151"/>
      <c r="BP158" s="151"/>
      <c r="BQ158" s="152"/>
      <c r="BR158" s="15"/>
    </row>
    <row r="159" spans="1:71" ht="18.75">
      <c r="C159" s="14"/>
      <c r="D159" s="156"/>
      <c r="E159" s="156"/>
      <c r="F159" s="156"/>
      <c r="G159" s="156"/>
      <c r="H159" s="156"/>
      <c r="I159" s="156"/>
      <c r="J159" s="156"/>
      <c r="K159" s="156"/>
      <c r="L159" s="156"/>
      <c r="M159" s="156"/>
      <c r="N159" s="156"/>
      <c r="O159" s="156"/>
      <c r="P159" s="156"/>
      <c r="Q159" s="156"/>
      <c r="R159" s="156"/>
      <c r="S159" s="156"/>
      <c r="T159" s="156"/>
      <c r="U159" s="160" t="s">
        <v>23</v>
      </c>
      <c r="V159" s="162"/>
      <c r="W159" s="161"/>
      <c r="X159" s="163"/>
      <c r="Y159" s="163"/>
      <c r="Z159" s="5"/>
      <c r="AA159" s="5"/>
      <c r="AB159" s="5"/>
      <c r="AC159" s="5"/>
      <c r="AD159" s="5"/>
      <c r="AE159" s="5"/>
      <c r="AF159" s="5"/>
      <c r="AG159" s="5"/>
      <c r="AH159" s="5"/>
      <c r="AI159" s="5"/>
      <c r="AJ159" s="5"/>
      <c r="AK159" s="161"/>
      <c r="AL159" s="161"/>
      <c r="AM159" s="160" t="s">
        <v>19</v>
      </c>
      <c r="AN159" s="156"/>
      <c r="AO159" s="156"/>
      <c r="AP159" s="156"/>
      <c r="AQ159" s="156"/>
      <c r="AR159" s="156"/>
      <c r="AS159" s="151"/>
      <c r="AT159" s="161"/>
      <c r="AU159" s="161"/>
      <c r="AV159" s="161"/>
      <c r="AW159" s="161"/>
      <c r="AX159" s="161"/>
      <c r="AY159" s="161"/>
      <c r="AZ159" s="161"/>
      <c r="BA159" s="161"/>
      <c r="BB159" s="161"/>
      <c r="BC159" s="164"/>
      <c r="BD159" s="151"/>
      <c r="BE159" s="151"/>
      <c r="BF159" s="165" t="s">
        <v>6</v>
      </c>
      <c r="BG159" s="6"/>
      <c r="BH159" s="6"/>
      <c r="BI159" s="6"/>
      <c r="BJ159" s="6"/>
      <c r="BK159" s="6"/>
      <c r="BL159" s="6"/>
      <c r="BM159" s="151"/>
      <c r="BN159" s="151"/>
      <c r="BO159" s="151"/>
      <c r="BP159" s="151"/>
      <c r="BQ159" s="152"/>
      <c r="BR159" s="15"/>
    </row>
    <row r="160" spans="1:71" ht="19.350000000000001" customHeight="1">
      <c r="C160" s="14"/>
      <c r="D160" s="124"/>
      <c r="E160" s="124"/>
      <c r="F160" s="124"/>
      <c r="G160" s="124"/>
      <c r="H160" s="124"/>
      <c r="I160" s="124"/>
      <c r="J160" s="124"/>
      <c r="K160" s="124"/>
      <c r="L160" s="124"/>
      <c r="M160" s="124"/>
      <c r="N160" s="124"/>
      <c r="O160" s="124"/>
      <c r="P160" s="124"/>
      <c r="Q160" s="124"/>
      <c r="R160" s="156"/>
      <c r="S160" s="156"/>
      <c r="T160" s="156"/>
      <c r="U160" s="220" t="s">
        <v>44</v>
      </c>
      <c r="V160" s="221"/>
      <c r="W160" s="221"/>
      <c r="X160" s="221"/>
      <c r="Y160" s="221"/>
      <c r="Z160" s="221"/>
      <c r="AA160" s="221"/>
      <c r="AB160" s="221"/>
      <c r="AC160" s="221"/>
      <c r="AD160" s="221"/>
      <c r="AE160" s="221"/>
      <c r="AF160" s="221"/>
      <c r="AG160" s="221"/>
      <c r="AH160" s="221"/>
      <c r="AI160" s="221"/>
      <c r="AJ160" s="230"/>
      <c r="AK160" s="170"/>
      <c r="AL160" s="170"/>
      <c r="AM160" s="169" t="str">
        <f>IF([9]回答表!F18="簡易水道事業",IF([9]回答表!X52="●",[9]回答表!B282,IF([9]回答表!AA52="●",[9]回答表!B352,"")),"")</f>
        <v/>
      </c>
      <c r="AN160" s="52"/>
      <c r="AO160" s="52"/>
      <c r="AP160" s="52"/>
      <c r="AQ160" s="52"/>
      <c r="AR160" s="52"/>
      <c r="AS160" s="52"/>
      <c r="AT160" s="52"/>
      <c r="AU160" s="52"/>
      <c r="AV160" s="52"/>
      <c r="AW160" s="52"/>
      <c r="AX160" s="52"/>
      <c r="AY160" s="52"/>
      <c r="AZ160" s="52"/>
      <c r="BA160" s="52"/>
      <c r="BB160" s="53"/>
      <c r="BC160" s="157"/>
      <c r="BD160" s="150"/>
      <c r="BE160" s="150"/>
      <c r="BF160" s="172" t="str">
        <f>IF([9]回答表!F18="簡易水道事業",IF([9]回答表!X52="●",[9]回答表!B330,IF([9]回答表!AA52="●",[9]回答表!B399,"")),"")</f>
        <v/>
      </c>
      <c r="BG160" s="173"/>
      <c r="BH160" s="173"/>
      <c r="BI160" s="173"/>
      <c r="BJ160" s="172"/>
      <c r="BK160" s="173"/>
      <c r="BL160" s="173"/>
      <c r="BM160" s="173"/>
      <c r="BN160" s="172"/>
      <c r="BO160" s="173"/>
      <c r="BP160" s="173"/>
      <c r="BQ160" s="174"/>
      <c r="BR160" s="15"/>
    </row>
    <row r="161" spans="1:71" ht="19.350000000000001" customHeight="1">
      <c r="C161" s="14"/>
      <c r="D161" s="124"/>
      <c r="E161" s="124"/>
      <c r="F161" s="124"/>
      <c r="G161" s="124"/>
      <c r="H161" s="124"/>
      <c r="I161" s="124"/>
      <c r="J161" s="124"/>
      <c r="K161" s="124"/>
      <c r="L161" s="124"/>
      <c r="M161" s="124"/>
      <c r="N161" s="124"/>
      <c r="O161" s="124"/>
      <c r="P161" s="124"/>
      <c r="Q161" s="124"/>
      <c r="R161" s="156"/>
      <c r="S161" s="156"/>
      <c r="T161" s="156"/>
      <c r="U161" s="234"/>
      <c r="V161" s="235"/>
      <c r="W161" s="235"/>
      <c r="X161" s="235"/>
      <c r="Y161" s="235"/>
      <c r="Z161" s="235"/>
      <c r="AA161" s="235"/>
      <c r="AB161" s="235"/>
      <c r="AC161" s="235"/>
      <c r="AD161" s="235"/>
      <c r="AE161" s="235"/>
      <c r="AF161" s="235"/>
      <c r="AG161" s="235"/>
      <c r="AH161" s="235"/>
      <c r="AI161" s="235"/>
      <c r="AJ161" s="236"/>
      <c r="AK161" s="170"/>
      <c r="AL161" s="170"/>
      <c r="AM161" s="54"/>
      <c r="AN161" s="181"/>
      <c r="AO161" s="181"/>
      <c r="AP161" s="181"/>
      <c r="AQ161" s="181"/>
      <c r="AR161" s="181"/>
      <c r="AS161" s="181"/>
      <c r="AT161" s="181"/>
      <c r="AU161" s="181"/>
      <c r="AV161" s="181"/>
      <c r="AW161" s="181"/>
      <c r="AX161" s="181"/>
      <c r="AY161" s="181"/>
      <c r="AZ161" s="181"/>
      <c r="BA161" s="181"/>
      <c r="BB161" s="55"/>
      <c r="BC161" s="157"/>
      <c r="BD161" s="150"/>
      <c r="BE161" s="150"/>
      <c r="BF161" s="182"/>
      <c r="BG161" s="183"/>
      <c r="BH161" s="183"/>
      <c r="BI161" s="183"/>
      <c r="BJ161" s="182"/>
      <c r="BK161" s="183"/>
      <c r="BL161" s="183"/>
      <c r="BM161" s="183"/>
      <c r="BN161" s="182"/>
      <c r="BO161" s="183"/>
      <c r="BP161" s="183"/>
      <c r="BQ161" s="184"/>
      <c r="BR161" s="15"/>
    </row>
    <row r="162" spans="1:71" ht="15.6" customHeight="1">
      <c r="C162" s="14"/>
      <c r="D162" s="146" t="s">
        <v>7</v>
      </c>
      <c r="E162" s="147"/>
      <c r="F162" s="147"/>
      <c r="G162" s="147"/>
      <c r="H162" s="147"/>
      <c r="I162" s="147"/>
      <c r="J162" s="147"/>
      <c r="K162" s="147"/>
      <c r="L162" s="147"/>
      <c r="M162" s="148"/>
      <c r="N162" s="166" t="str">
        <f>IF([9]回答表!F18="簡易水道事業",IF([9]回答表!X52="●","●",""),"")</f>
        <v/>
      </c>
      <c r="O162" s="167"/>
      <c r="P162" s="167"/>
      <c r="Q162" s="168"/>
      <c r="R162" s="156"/>
      <c r="S162" s="156"/>
      <c r="T162" s="156"/>
      <c r="U162" s="138" t="str">
        <f>IF([9]回答表!F18="簡易水道事業",IF([9]回答表!X52="●",[9]回答表!S301,IF([9]回答表!AA52="●",[9]回答表!S371,"")),"")</f>
        <v/>
      </c>
      <c r="V162" s="139"/>
      <c r="W162" s="139"/>
      <c r="X162" s="139"/>
      <c r="Y162" s="139"/>
      <c r="Z162" s="139"/>
      <c r="AA162" s="139"/>
      <c r="AB162" s="139"/>
      <c r="AC162" s="139"/>
      <c r="AD162" s="139"/>
      <c r="AE162" s="139"/>
      <c r="AF162" s="139"/>
      <c r="AG162" s="139"/>
      <c r="AH162" s="139"/>
      <c r="AI162" s="139"/>
      <c r="AJ162" s="140"/>
      <c r="AK162" s="170"/>
      <c r="AL162" s="170"/>
      <c r="AM162" s="54"/>
      <c r="AN162" s="181"/>
      <c r="AO162" s="181"/>
      <c r="AP162" s="181"/>
      <c r="AQ162" s="181"/>
      <c r="AR162" s="181"/>
      <c r="AS162" s="181"/>
      <c r="AT162" s="181"/>
      <c r="AU162" s="181"/>
      <c r="AV162" s="181"/>
      <c r="AW162" s="181"/>
      <c r="AX162" s="181"/>
      <c r="AY162" s="181"/>
      <c r="AZ162" s="181"/>
      <c r="BA162" s="181"/>
      <c r="BB162" s="55"/>
      <c r="BC162" s="157"/>
      <c r="BD162" s="150"/>
      <c r="BE162" s="150"/>
      <c r="BF162" s="182"/>
      <c r="BG162" s="183"/>
      <c r="BH162" s="183"/>
      <c r="BI162" s="183"/>
      <c r="BJ162" s="182"/>
      <c r="BK162" s="183"/>
      <c r="BL162" s="183"/>
      <c r="BM162" s="183"/>
      <c r="BN162" s="182"/>
      <c r="BO162" s="183"/>
      <c r="BP162" s="183"/>
      <c r="BQ162" s="184"/>
      <c r="BR162" s="15"/>
    </row>
    <row r="163" spans="1:71" ht="15.6" customHeight="1">
      <c r="C163" s="14"/>
      <c r="D163" s="175"/>
      <c r="E163" s="176"/>
      <c r="F163" s="176"/>
      <c r="G163" s="176"/>
      <c r="H163" s="176"/>
      <c r="I163" s="176"/>
      <c r="J163" s="176"/>
      <c r="K163" s="176"/>
      <c r="L163" s="176"/>
      <c r="M163" s="177"/>
      <c r="N163" s="178"/>
      <c r="O163" s="179"/>
      <c r="P163" s="179"/>
      <c r="Q163" s="180"/>
      <c r="R163" s="156"/>
      <c r="S163" s="156"/>
      <c r="T163" s="156"/>
      <c r="U163" s="135"/>
      <c r="V163" s="136"/>
      <c r="W163" s="136"/>
      <c r="X163" s="136"/>
      <c r="Y163" s="136"/>
      <c r="Z163" s="136"/>
      <c r="AA163" s="136"/>
      <c r="AB163" s="136"/>
      <c r="AC163" s="136"/>
      <c r="AD163" s="136"/>
      <c r="AE163" s="136"/>
      <c r="AF163" s="136"/>
      <c r="AG163" s="136"/>
      <c r="AH163" s="136"/>
      <c r="AI163" s="136"/>
      <c r="AJ163" s="137"/>
      <c r="AK163" s="170"/>
      <c r="AL163" s="170"/>
      <c r="AM163" s="54"/>
      <c r="AN163" s="181"/>
      <c r="AO163" s="181"/>
      <c r="AP163" s="181"/>
      <c r="AQ163" s="181"/>
      <c r="AR163" s="181"/>
      <c r="AS163" s="181"/>
      <c r="AT163" s="181"/>
      <c r="AU163" s="181"/>
      <c r="AV163" s="181"/>
      <c r="AW163" s="181"/>
      <c r="AX163" s="181"/>
      <c r="AY163" s="181"/>
      <c r="AZ163" s="181"/>
      <c r="BA163" s="181"/>
      <c r="BB163" s="55"/>
      <c r="BC163" s="157"/>
      <c r="BD163" s="150"/>
      <c r="BE163" s="150"/>
      <c r="BF163" s="182" t="str">
        <f>IF([9]回答表!F18="簡易水道事業",IF([9]回答表!X52="●",[9]回答表!E330,IF([9]回答表!AA52="●",[9]回答表!E399,"")),"")</f>
        <v/>
      </c>
      <c r="BG163" s="183"/>
      <c r="BH163" s="183"/>
      <c r="BI163" s="183"/>
      <c r="BJ163" s="182" t="str">
        <f>IF([9]回答表!F18="簡易水道事業",IF([9]回答表!X52="●",[9]回答表!E331,IF([9]回答表!AA52="●",[9]回答表!E400,"")),"")</f>
        <v/>
      </c>
      <c r="BK163" s="183"/>
      <c r="BL163" s="183"/>
      <c r="BM163" s="183"/>
      <c r="BN163" s="182" t="str">
        <f>IF([9]回答表!F18="簡易水道事業",IF([9]回答表!X52="●",[9]回答表!E332,IF([9]回答表!AA52="●",[9]回答表!E401,"")),"")</f>
        <v/>
      </c>
      <c r="BO163" s="183"/>
      <c r="BP163" s="183"/>
      <c r="BQ163" s="184"/>
      <c r="BR163" s="15"/>
    </row>
    <row r="164" spans="1:71" ht="15.6" customHeight="1">
      <c r="C164" s="14"/>
      <c r="D164" s="175"/>
      <c r="E164" s="176"/>
      <c r="F164" s="176"/>
      <c r="G164" s="176"/>
      <c r="H164" s="176"/>
      <c r="I164" s="176"/>
      <c r="J164" s="176"/>
      <c r="K164" s="176"/>
      <c r="L164" s="176"/>
      <c r="M164" s="177"/>
      <c r="N164" s="178"/>
      <c r="O164" s="179"/>
      <c r="P164" s="179"/>
      <c r="Q164" s="180"/>
      <c r="R164" s="190"/>
      <c r="S164" s="190"/>
      <c r="T164" s="190"/>
      <c r="U164" s="142"/>
      <c r="V164" s="143"/>
      <c r="W164" s="143"/>
      <c r="X164" s="143"/>
      <c r="Y164" s="143"/>
      <c r="Z164" s="143"/>
      <c r="AA164" s="143"/>
      <c r="AB164" s="143"/>
      <c r="AC164" s="143"/>
      <c r="AD164" s="143"/>
      <c r="AE164" s="143"/>
      <c r="AF164" s="143"/>
      <c r="AG164" s="143"/>
      <c r="AH164" s="143"/>
      <c r="AI164" s="143"/>
      <c r="AJ164" s="144"/>
      <c r="AK164" s="170"/>
      <c r="AL164" s="170"/>
      <c r="AM164" s="54"/>
      <c r="AN164" s="181"/>
      <c r="AO164" s="181"/>
      <c r="AP164" s="181"/>
      <c r="AQ164" s="181"/>
      <c r="AR164" s="181"/>
      <c r="AS164" s="181"/>
      <c r="AT164" s="181"/>
      <c r="AU164" s="181"/>
      <c r="AV164" s="181"/>
      <c r="AW164" s="181"/>
      <c r="AX164" s="181"/>
      <c r="AY164" s="181"/>
      <c r="AZ164" s="181"/>
      <c r="BA164" s="181"/>
      <c r="BB164" s="55"/>
      <c r="BC164" s="157"/>
      <c r="BD164" s="157"/>
      <c r="BE164" s="157"/>
      <c r="BF164" s="182"/>
      <c r="BG164" s="183"/>
      <c r="BH164" s="183"/>
      <c r="BI164" s="183"/>
      <c r="BJ164" s="182"/>
      <c r="BK164" s="183"/>
      <c r="BL164" s="183"/>
      <c r="BM164" s="183"/>
      <c r="BN164" s="182"/>
      <c r="BO164" s="183"/>
      <c r="BP164" s="183"/>
      <c r="BQ164" s="184"/>
      <c r="BR164" s="15"/>
    </row>
    <row r="165" spans="1:71" ht="19.350000000000001" customHeight="1">
      <c r="C165" s="14"/>
      <c r="D165" s="153"/>
      <c r="E165" s="154"/>
      <c r="F165" s="154"/>
      <c r="G165" s="154"/>
      <c r="H165" s="154"/>
      <c r="I165" s="154"/>
      <c r="J165" s="154"/>
      <c r="K165" s="154"/>
      <c r="L165" s="154"/>
      <c r="M165" s="155"/>
      <c r="N165" s="185"/>
      <c r="O165" s="186"/>
      <c r="P165" s="186"/>
      <c r="Q165" s="187"/>
      <c r="R165" s="190"/>
      <c r="S165" s="190"/>
      <c r="T165" s="190"/>
      <c r="U165" s="220" t="s">
        <v>45</v>
      </c>
      <c r="V165" s="221"/>
      <c r="W165" s="221"/>
      <c r="X165" s="221"/>
      <c r="Y165" s="221"/>
      <c r="Z165" s="221"/>
      <c r="AA165" s="221"/>
      <c r="AB165" s="221"/>
      <c r="AC165" s="221"/>
      <c r="AD165" s="221"/>
      <c r="AE165" s="221"/>
      <c r="AF165" s="221"/>
      <c r="AG165" s="221"/>
      <c r="AH165" s="221"/>
      <c r="AI165" s="221"/>
      <c r="AJ165" s="230"/>
      <c r="AK165" s="170"/>
      <c r="AL165" s="170"/>
      <c r="AM165" s="54"/>
      <c r="AN165" s="181"/>
      <c r="AO165" s="181"/>
      <c r="AP165" s="181"/>
      <c r="AQ165" s="181"/>
      <c r="AR165" s="181"/>
      <c r="AS165" s="181"/>
      <c r="AT165" s="181"/>
      <c r="AU165" s="181"/>
      <c r="AV165" s="181"/>
      <c r="AW165" s="181"/>
      <c r="AX165" s="181"/>
      <c r="AY165" s="181"/>
      <c r="AZ165" s="181"/>
      <c r="BA165" s="181"/>
      <c r="BB165" s="55"/>
      <c r="BC165" s="157"/>
      <c r="BD165" s="150"/>
      <c r="BE165" s="150"/>
      <c r="BF165" s="182"/>
      <c r="BG165" s="183"/>
      <c r="BH165" s="183"/>
      <c r="BI165" s="183"/>
      <c r="BJ165" s="182"/>
      <c r="BK165" s="183"/>
      <c r="BL165" s="183"/>
      <c r="BM165" s="183"/>
      <c r="BN165" s="182"/>
      <c r="BO165" s="183"/>
      <c r="BP165" s="183"/>
      <c r="BQ165" s="184"/>
      <c r="BR165" s="15"/>
    </row>
    <row r="166" spans="1:71" ht="19.350000000000001" customHeight="1">
      <c r="C166" s="14"/>
      <c r="D166" s="156"/>
      <c r="E166" s="156"/>
      <c r="F166" s="156"/>
      <c r="G166" s="156"/>
      <c r="H166" s="156"/>
      <c r="I166" s="156"/>
      <c r="J166" s="156"/>
      <c r="K166" s="156"/>
      <c r="L166" s="156"/>
      <c r="M166" s="156"/>
      <c r="N166" s="156"/>
      <c r="O166" s="156"/>
      <c r="P166" s="156"/>
      <c r="Q166" s="156"/>
      <c r="R166" s="156"/>
      <c r="S166" s="156"/>
      <c r="T166" s="156"/>
      <c r="U166" s="234"/>
      <c r="V166" s="235"/>
      <c r="W166" s="235"/>
      <c r="X166" s="235"/>
      <c r="Y166" s="235"/>
      <c r="Z166" s="235"/>
      <c r="AA166" s="235"/>
      <c r="AB166" s="235"/>
      <c r="AC166" s="235"/>
      <c r="AD166" s="235"/>
      <c r="AE166" s="235"/>
      <c r="AF166" s="235"/>
      <c r="AG166" s="235"/>
      <c r="AH166" s="235"/>
      <c r="AI166" s="235"/>
      <c r="AJ166" s="236"/>
      <c r="AK166" s="170"/>
      <c r="AL166" s="170"/>
      <c r="AM166" s="54"/>
      <c r="AN166" s="181"/>
      <c r="AO166" s="181"/>
      <c r="AP166" s="181"/>
      <c r="AQ166" s="181"/>
      <c r="AR166" s="181"/>
      <c r="AS166" s="181"/>
      <c r="AT166" s="181"/>
      <c r="AU166" s="181"/>
      <c r="AV166" s="181"/>
      <c r="AW166" s="181"/>
      <c r="AX166" s="181"/>
      <c r="AY166" s="181"/>
      <c r="AZ166" s="181"/>
      <c r="BA166" s="181"/>
      <c r="BB166" s="55"/>
      <c r="BC166" s="157"/>
      <c r="BD166" s="199"/>
      <c r="BE166" s="199"/>
      <c r="BF166" s="182"/>
      <c r="BG166" s="183"/>
      <c r="BH166" s="183"/>
      <c r="BI166" s="183"/>
      <c r="BJ166" s="182"/>
      <c r="BK166" s="183"/>
      <c r="BL166" s="183"/>
      <c r="BM166" s="183"/>
      <c r="BN166" s="182"/>
      <c r="BO166" s="183"/>
      <c r="BP166" s="183"/>
      <c r="BQ166" s="184"/>
      <c r="BR166" s="15"/>
    </row>
    <row r="167" spans="1:71" ht="15.6" customHeight="1">
      <c r="C167" s="14"/>
      <c r="D167" s="124"/>
      <c r="E167" s="124"/>
      <c r="F167" s="124"/>
      <c r="G167" s="124"/>
      <c r="H167" s="124"/>
      <c r="I167" s="124"/>
      <c r="J167" s="124"/>
      <c r="K167" s="124"/>
      <c r="L167" s="124"/>
      <c r="M167" s="124"/>
      <c r="N167" s="124"/>
      <c r="O167" s="124"/>
      <c r="P167" s="124"/>
      <c r="Q167" s="124"/>
      <c r="R167" s="156"/>
      <c r="S167" s="156"/>
      <c r="T167" s="156"/>
      <c r="U167" s="138" t="str">
        <f>IF([9]回答表!F18="簡易水道事業",IF([9]回答表!X52="●",[9]回答表!S302,IF([9]回答表!AA52="●",[9]回答表!S372,"")),"")</f>
        <v/>
      </c>
      <c r="V167" s="139"/>
      <c r="W167" s="139"/>
      <c r="X167" s="139"/>
      <c r="Y167" s="139"/>
      <c r="Z167" s="139"/>
      <c r="AA167" s="139"/>
      <c r="AB167" s="139"/>
      <c r="AC167" s="139"/>
      <c r="AD167" s="139"/>
      <c r="AE167" s="139"/>
      <c r="AF167" s="139"/>
      <c r="AG167" s="139"/>
      <c r="AH167" s="139"/>
      <c r="AI167" s="139"/>
      <c r="AJ167" s="140"/>
      <c r="AK167" s="170"/>
      <c r="AL167" s="170"/>
      <c r="AM167" s="54"/>
      <c r="AN167" s="181"/>
      <c r="AO167" s="181"/>
      <c r="AP167" s="181"/>
      <c r="AQ167" s="181"/>
      <c r="AR167" s="181"/>
      <c r="AS167" s="181"/>
      <c r="AT167" s="181"/>
      <c r="AU167" s="181"/>
      <c r="AV167" s="181"/>
      <c r="AW167" s="181"/>
      <c r="AX167" s="181"/>
      <c r="AY167" s="181"/>
      <c r="AZ167" s="181"/>
      <c r="BA167" s="181"/>
      <c r="BB167" s="55"/>
      <c r="BC167" s="157"/>
      <c r="BD167" s="199"/>
      <c r="BE167" s="199"/>
      <c r="BF167" s="182" t="s">
        <v>9</v>
      </c>
      <c r="BG167" s="183"/>
      <c r="BH167" s="183"/>
      <c r="BI167" s="183"/>
      <c r="BJ167" s="182" t="s">
        <v>10</v>
      </c>
      <c r="BK167" s="183"/>
      <c r="BL167" s="183"/>
      <c r="BM167" s="183"/>
      <c r="BN167" s="182" t="s">
        <v>11</v>
      </c>
      <c r="BO167" s="183"/>
      <c r="BP167" s="183"/>
      <c r="BQ167" s="184"/>
      <c r="BR167" s="15"/>
    </row>
    <row r="168" spans="1:71" ht="15.6" customHeight="1">
      <c r="C168" s="14"/>
      <c r="D168" s="124"/>
      <c r="E168" s="124"/>
      <c r="F168" s="124"/>
      <c r="G168" s="124"/>
      <c r="H168" s="124"/>
      <c r="I168" s="124"/>
      <c r="J168" s="124"/>
      <c r="K168" s="124"/>
      <c r="L168" s="124"/>
      <c r="M168" s="124"/>
      <c r="N168" s="124"/>
      <c r="O168" s="124"/>
      <c r="P168" s="124"/>
      <c r="Q168" s="124"/>
      <c r="R168" s="156"/>
      <c r="S168" s="156"/>
      <c r="T168" s="156"/>
      <c r="U168" s="135"/>
      <c r="V168" s="136"/>
      <c r="W168" s="136"/>
      <c r="X168" s="136"/>
      <c r="Y168" s="136"/>
      <c r="Z168" s="136"/>
      <c r="AA168" s="136"/>
      <c r="AB168" s="136"/>
      <c r="AC168" s="136"/>
      <c r="AD168" s="136"/>
      <c r="AE168" s="136"/>
      <c r="AF168" s="136"/>
      <c r="AG168" s="136"/>
      <c r="AH168" s="136"/>
      <c r="AI168" s="136"/>
      <c r="AJ168" s="137"/>
      <c r="AK168" s="170"/>
      <c r="AL168" s="170"/>
      <c r="AM168" s="56"/>
      <c r="AN168" s="57"/>
      <c r="AO168" s="57"/>
      <c r="AP168" s="57"/>
      <c r="AQ168" s="57"/>
      <c r="AR168" s="57"/>
      <c r="AS168" s="57"/>
      <c r="AT168" s="57"/>
      <c r="AU168" s="57"/>
      <c r="AV168" s="57"/>
      <c r="AW168" s="57"/>
      <c r="AX168" s="57"/>
      <c r="AY168" s="57"/>
      <c r="AZ168" s="57"/>
      <c r="BA168" s="57"/>
      <c r="BB168" s="58"/>
      <c r="BC168" s="157"/>
      <c r="BD168" s="199"/>
      <c r="BE168" s="199"/>
      <c r="BF168" s="182"/>
      <c r="BG168" s="183"/>
      <c r="BH168" s="183"/>
      <c r="BI168" s="183"/>
      <c r="BJ168" s="182"/>
      <c r="BK168" s="183"/>
      <c r="BL168" s="183"/>
      <c r="BM168" s="183"/>
      <c r="BN168" s="182"/>
      <c r="BO168" s="183"/>
      <c r="BP168" s="183"/>
      <c r="BQ168" s="184"/>
      <c r="BR168" s="15"/>
    </row>
    <row r="169" spans="1:71" ht="15.6" customHeight="1">
      <c r="C169" s="14"/>
      <c r="D169" s="195" t="s">
        <v>8</v>
      </c>
      <c r="E169" s="196"/>
      <c r="F169" s="196"/>
      <c r="G169" s="196"/>
      <c r="H169" s="196"/>
      <c r="I169" s="196"/>
      <c r="J169" s="196"/>
      <c r="K169" s="196"/>
      <c r="L169" s="196"/>
      <c r="M169" s="197"/>
      <c r="N169" s="166" t="str">
        <f>IF([9]回答表!F18="簡易水道事業",IF([9]回答表!AA52="●","●",""),"")</f>
        <v/>
      </c>
      <c r="O169" s="167"/>
      <c r="P169" s="167"/>
      <c r="Q169" s="168"/>
      <c r="R169" s="156"/>
      <c r="S169" s="156"/>
      <c r="T169" s="156"/>
      <c r="U169" s="142"/>
      <c r="V169" s="143"/>
      <c r="W169" s="143"/>
      <c r="X169" s="143"/>
      <c r="Y169" s="143"/>
      <c r="Z169" s="143"/>
      <c r="AA169" s="143"/>
      <c r="AB169" s="143"/>
      <c r="AC169" s="143"/>
      <c r="AD169" s="143"/>
      <c r="AE169" s="143"/>
      <c r="AF169" s="143"/>
      <c r="AG169" s="143"/>
      <c r="AH169" s="143"/>
      <c r="AI169" s="143"/>
      <c r="AJ169" s="144"/>
      <c r="AK169" s="170"/>
      <c r="AL169" s="170"/>
      <c r="AM169" s="124"/>
      <c r="AN169" s="124"/>
      <c r="AO169" s="124"/>
      <c r="AP169" s="124"/>
      <c r="AQ169" s="124"/>
      <c r="AR169" s="124"/>
      <c r="AS169" s="124"/>
      <c r="AT169" s="124"/>
      <c r="AU169" s="124"/>
      <c r="AV169" s="124"/>
      <c r="AW169" s="124"/>
      <c r="AX169" s="124"/>
      <c r="AY169" s="124"/>
      <c r="AZ169" s="124"/>
      <c r="BA169" s="124"/>
      <c r="BB169" s="124"/>
      <c r="BC169" s="157"/>
      <c r="BD169" s="199"/>
      <c r="BE169" s="199"/>
      <c r="BF169" s="208"/>
      <c r="BG169" s="209"/>
      <c r="BH169" s="209"/>
      <c r="BI169" s="209"/>
      <c r="BJ169" s="208"/>
      <c r="BK169" s="209"/>
      <c r="BL169" s="209"/>
      <c r="BM169" s="209"/>
      <c r="BN169" s="208"/>
      <c r="BO169" s="209"/>
      <c r="BP169" s="209"/>
      <c r="BQ169" s="210"/>
      <c r="BR169" s="15"/>
    </row>
    <row r="170" spans="1:71" ht="15.6" customHeight="1">
      <c r="C170" s="14"/>
      <c r="D170" s="200"/>
      <c r="E170" s="201"/>
      <c r="F170" s="201"/>
      <c r="G170" s="201"/>
      <c r="H170" s="201"/>
      <c r="I170" s="201"/>
      <c r="J170" s="201"/>
      <c r="K170" s="201"/>
      <c r="L170" s="201"/>
      <c r="M170" s="202"/>
      <c r="N170" s="178"/>
      <c r="O170" s="179"/>
      <c r="P170" s="179"/>
      <c r="Q170" s="180"/>
      <c r="R170" s="156"/>
      <c r="S170" s="156"/>
      <c r="T170" s="156"/>
      <c r="U170" s="220" t="s">
        <v>46</v>
      </c>
      <c r="V170" s="221"/>
      <c r="W170" s="221"/>
      <c r="X170" s="221"/>
      <c r="Y170" s="221"/>
      <c r="Z170" s="221"/>
      <c r="AA170" s="221"/>
      <c r="AB170" s="221"/>
      <c r="AC170" s="221"/>
      <c r="AD170" s="221"/>
      <c r="AE170" s="221"/>
      <c r="AF170" s="221"/>
      <c r="AG170" s="221"/>
      <c r="AH170" s="221"/>
      <c r="AI170" s="221"/>
      <c r="AJ170" s="230"/>
      <c r="AK170" s="124"/>
      <c r="AL170" s="124"/>
      <c r="AM170" s="237" t="s">
        <v>47</v>
      </c>
      <c r="AN170" s="238"/>
      <c r="AO170" s="238"/>
      <c r="AP170" s="238"/>
      <c r="AQ170" s="238"/>
      <c r="AR170" s="239"/>
      <c r="AS170" s="237" t="s">
        <v>48</v>
      </c>
      <c r="AT170" s="238"/>
      <c r="AU170" s="238"/>
      <c r="AV170" s="238"/>
      <c r="AW170" s="238"/>
      <c r="AX170" s="239"/>
      <c r="AY170" s="240" t="s">
        <v>49</v>
      </c>
      <c r="AZ170" s="241"/>
      <c r="BA170" s="241"/>
      <c r="BB170" s="241"/>
      <c r="BC170" s="241"/>
      <c r="BD170" s="242"/>
      <c r="BE170" s="124"/>
      <c r="BF170" s="124"/>
      <c r="BG170" s="124"/>
      <c r="BH170" s="124"/>
      <c r="BI170" s="124"/>
      <c r="BJ170" s="124"/>
      <c r="BK170" s="124"/>
      <c r="BL170" s="124"/>
      <c r="BM170" s="124"/>
      <c r="BN170" s="124"/>
      <c r="BO170" s="124"/>
      <c r="BP170" s="124"/>
      <c r="BQ170" s="124"/>
      <c r="BR170" s="15"/>
    </row>
    <row r="171" spans="1:71" ht="15.6" customHeight="1">
      <c r="C171" s="14"/>
      <c r="D171" s="200"/>
      <c r="E171" s="201"/>
      <c r="F171" s="201"/>
      <c r="G171" s="201"/>
      <c r="H171" s="201"/>
      <c r="I171" s="201"/>
      <c r="J171" s="201"/>
      <c r="K171" s="201"/>
      <c r="L171" s="201"/>
      <c r="M171" s="202"/>
      <c r="N171" s="178"/>
      <c r="O171" s="179"/>
      <c r="P171" s="179"/>
      <c r="Q171" s="180"/>
      <c r="R171" s="156"/>
      <c r="S171" s="156"/>
      <c r="T171" s="156"/>
      <c r="U171" s="234"/>
      <c r="V171" s="235"/>
      <c r="W171" s="235"/>
      <c r="X171" s="235"/>
      <c r="Y171" s="235"/>
      <c r="Z171" s="235"/>
      <c r="AA171" s="235"/>
      <c r="AB171" s="235"/>
      <c r="AC171" s="235"/>
      <c r="AD171" s="235"/>
      <c r="AE171" s="235"/>
      <c r="AF171" s="235"/>
      <c r="AG171" s="235"/>
      <c r="AH171" s="235"/>
      <c r="AI171" s="235"/>
      <c r="AJ171" s="236"/>
      <c r="AK171" s="124"/>
      <c r="AL171" s="124"/>
      <c r="AM171" s="243"/>
      <c r="AN171" s="244"/>
      <c r="AO171" s="244"/>
      <c r="AP171" s="244"/>
      <c r="AQ171" s="244"/>
      <c r="AR171" s="245"/>
      <c r="AS171" s="243"/>
      <c r="AT171" s="244"/>
      <c r="AU171" s="244"/>
      <c r="AV171" s="244"/>
      <c r="AW171" s="244"/>
      <c r="AX171" s="245"/>
      <c r="AY171" s="246"/>
      <c r="AZ171" s="247"/>
      <c r="BA171" s="247"/>
      <c r="BB171" s="247"/>
      <c r="BC171" s="247"/>
      <c r="BD171" s="248"/>
      <c r="BE171" s="124"/>
      <c r="BF171" s="124"/>
      <c r="BG171" s="124"/>
      <c r="BH171" s="124"/>
      <c r="BI171" s="124"/>
      <c r="BJ171" s="124"/>
      <c r="BK171" s="124"/>
      <c r="BL171" s="124"/>
      <c r="BM171" s="124"/>
      <c r="BN171" s="124"/>
      <c r="BO171" s="124"/>
      <c r="BP171" s="124"/>
      <c r="BQ171" s="124"/>
      <c r="BR171" s="15"/>
    </row>
    <row r="172" spans="1:71" ht="15.6" customHeight="1">
      <c r="C172" s="14"/>
      <c r="D172" s="203"/>
      <c r="E172" s="204"/>
      <c r="F172" s="204"/>
      <c r="G172" s="204"/>
      <c r="H172" s="204"/>
      <c r="I172" s="204"/>
      <c r="J172" s="204"/>
      <c r="K172" s="204"/>
      <c r="L172" s="204"/>
      <c r="M172" s="205"/>
      <c r="N172" s="185"/>
      <c r="O172" s="186"/>
      <c r="P172" s="186"/>
      <c r="Q172" s="187"/>
      <c r="R172" s="156"/>
      <c r="S172" s="156"/>
      <c r="T172" s="156"/>
      <c r="U172" s="138" t="str">
        <f>IF([9]回答表!F18="簡易水道事業",IF([9]回答表!X52="●",[9]回答表!S303,IF([9]回答表!AA52="●",[9]回答表!S373,"")),"")</f>
        <v/>
      </c>
      <c r="V172" s="139"/>
      <c r="W172" s="139"/>
      <c r="X172" s="139"/>
      <c r="Y172" s="139"/>
      <c r="Z172" s="139"/>
      <c r="AA172" s="139"/>
      <c r="AB172" s="139"/>
      <c r="AC172" s="139"/>
      <c r="AD172" s="139"/>
      <c r="AE172" s="139"/>
      <c r="AF172" s="139"/>
      <c r="AG172" s="139"/>
      <c r="AH172" s="139"/>
      <c r="AI172" s="139"/>
      <c r="AJ172" s="140"/>
      <c r="AK172" s="124"/>
      <c r="AL172" s="124"/>
      <c r="AM172" s="249" t="str">
        <f>IF([9]回答表!F18="簡易水道事業",IF([9]回答表!X52="●",[9]回答表!Y305,IF([9]回答表!AA52="●",[9]回答表!Y375,"")),"")</f>
        <v/>
      </c>
      <c r="AN172" s="249"/>
      <c r="AO172" s="249"/>
      <c r="AP172" s="249"/>
      <c r="AQ172" s="249"/>
      <c r="AR172" s="249"/>
      <c r="AS172" s="249" t="str">
        <f>IF([9]回答表!F18="簡易水道事業",IF([9]回答表!X52="●",[9]回答表!Y306,IF([9]回答表!AA52="●",[9]回答表!Y376,"")),"")</f>
        <v/>
      </c>
      <c r="AT172" s="249"/>
      <c r="AU172" s="249"/>
      <c r="AV172" s="249"/>
      <c r="AW172" s="249"/>
      <c r="AX172" s="249"/>
      <c r="AY172" s="249" t="str">
        <f>IF([9]回答表!F18="簡易水道事業",IF([9]回答表!X52="●",[9]回答表!Y307,IF([9]回答表!AA52="●",[9]回答表!Y377,"")),"")</f>
        <v/>
      </c>
      <c r="AZ172" s="249"/>
      <c r="BA172" s="249"/>
      <c r="BB172" s="249"/>
      <c r="BC172" s="249"/>
      <c r="BD172" s="249"/>
      <c r="BE172" s="124"/>
      <c r="BF172" s="124"/>
      <c r="BG172" s="124"/>
      <c r="BH172" s="124"/>
      <c r="BI172" s="124"/>
      <c r="BJ172" s="124"/>
      <c r="BK172" s="124"/>
      <c r="BL172" s="124"/>
      <c r="BM172" s="124"/>
      <c r="BN172" s="124"/>
      <c r="BO172" s="124"/>
      <c r="BP172" s="124"/>
      <c r="BQ172" s="124"/>
      <c r="BR172" s="15"/>
    </row>
    <row r="173" spans="1:71" ht="15.6" customHeight="1">
      <c r="C173" s="14"/>
      <c r="D173" s="124"/>
      <c r="E173" s="124"/>
      <c r="F173" s="124"/>
      <c r="G173" s="124"/>
      <c r="H173" s="124"/>
      <c r="I173" s="124"/>
      <c r="J173" s="124"/>
      <c r="K173" s="124"/>
      <c r="L173" s="124"/>
      <c r="M173" s="124"/>
      <c r="N173" s="124"/>
      <c r="O173" s="124"/>
      <c r="P173" s="124"/>
      <c r="Q173" s="124"/>
      <c r="R173" s="156"/>
      <c r="S173" s="156"/>
      <c r="T173" s="156"/>
      <c r="U173" s="135"/>
      <c r="V173" s="136"/>
      <c r="W173" s="136"/>
      <c r="X173" s="136"/>
      <c r="Y173" s="136"/>
      <c r="Z173" s="136"/>
      <c r="AA173" s="136"/>
      <c r="AB173" s="136"/>
      <c r="AC173" s="136"/>
      <c r="AD173" s="136"/>
      <c r="AE173" s="136"/>
      <c r="AF173" s="136"/>
      <c r="AG173" s="136"/>
      <c r="AH173" s="136"/>
      <c r="AI173" s="136"/>
      <c r="AJ173" s="137"/>
      <c r="AK173" s="124"/>
      <c r="AL173" s="124"/>
      <c r="AM173" s="249"/>
      <c r="AN173" s="249"/>
      <c r="AO173" s="249"/>
      <c r="AP173" s="249"/>
      <c r="AQ173" s="249"/>
      <c r="AR173" s="249"/>
      <c r="AS173" s="249"/>
      <c r="AT173" s="249"/>
      <c r="AU173" s="249"/>
      <c r="AV173" s="249"/>
      <c r="AW173" s="249"/>
      <c r="AX173" s="249"/>
      <c r="AY173" s="249"/>
      <c r="AZ173" s="249"/>
      <c r="BA173" s="249"/>
      <c r="BB173" s="249"/>
      <c r="BC173" s="249"/>
      <c r="BD173" s="249"/>
      <c r="BE173" s="124"/>
      <c r="BF173" s="124"/>
      <c r="BG173" s="124"/>
      <c r="BH173" s="124"/>
      <c r="BI173" s="124"/>
      <c r="BJ173" s="124"/>
      <c r="BK173" s="124"/>
      <c r="BL173" s="124"/>
      <c r="BM173" s="124"/>
      <c r="BN173" s="124"/>
      <c r="BO173" s="124"/>
      <c r="BP173" s="124"/>
      <c r="BQ173" s="124"/>
      <c r="BR173" s="15"/>
    </row>
    <row r="174" spans="1:71" ht="15.6" customHeight="1">
      <c r="C174" s="14"/>
      <c r="D174" s="188"/>
      <c r="E174" s="188"/>
      <c r="F174" s="188"/>
      <c r="G174" s="188"/>
      <c r="H174" s="188"/>
      <c r="I174" s="188"/>
      <c r="J174" s="188"/>
      <c r="K174" s="188"/>
      <c r="L174" s="188"/>
      <c r="M174" s="188"/>
      <c r="N174" s="141"/>
      <c r="O174" s="141"/>
      <c r="P174" s="141"/>
      <c r="Q174" s="141"/>
      <c r="R174" s="156"/>
      <c r="S174" s="156"/>
      <c r="T174" s="250"/>
      <c r="U174" s="142"/>
      <c r="V174" s="143"/>
      <c r="W174" s="143"/>
      <c r="X174" s="143"/>
      <c r="Y174" s="143"/>
      <c r="Z174" s="143"/>
      <c r="AA174" s="143"/>
      <c r="AB174" s="143"/>
      <c r="AC174" s="143"/>
      <c r="AD174" s="143"/>
      <c r="AE174" s="143"/>
      <c r="AF174" s="143"/>
      <c r="AG174" s="143"/>
      <c r="AH174" s="143"/>
      <c r="AI174" s="143"/>
      <c r="AJ174" s="144"/>
      <c r="AK174" s="124"/>
      <c r="AL174" s="15"/>
      <c r="AM174" s="249"/>
      <c r="AN174" s="249"/>
      <c r="AO174" s="249"/>
      <c r="AP174" s="249"/>
      <c r="AQ174" s="249"/>
      <c r="AR174" s="249"/>
      <c r="AS174" s="249"/>
      <c r="AT174" s="249"/>
      <c r="AU174" s="249"/>
      <c r="AV174" s="249"/>
      <c r="AW174" s="249"/>
      <c r="AX174" s="249"/>
      <c r="AY174" s="249"/>
      <c r="AZ174" s="249"/>
      <c r="BA174" s="249"/>
      <c r="BB174" s="249"/>
      <c r="BC174" s="249"/>
      <c r="BD174" s="249"/>
      <c r="BE174" s="124"/>
      <c r="BF174" s="124"/>
      <c r="BG174" s="124"/>
      <c r="BH174" s="124"/>
      <c r="BI174" s="124"/>
      <c r="BJ174" s="124"/>
      <c r="BK174" s="124"/>
      <c r="BL174" s="124"/>
      <c r="BM174" s="124"/>
      <c r="BN174" s="124"/>
      <c r="BO174" s="124"/>
      <c r="BP174" s="124"/>
      <c r="BQ174" s="124"/>
      <c r="BR174" s="15"/>
    </row>
    <row r="175" spans="1:71" ht="15.6" customHeight="1">
      <c r="A175" s="16"/>
      <c r="B175" s="16"/>
      <c r="C175" s="14"/>
      <c r="D175" s="188"/>
      <c r="E175" s="188"/>
      <c r="F175" s="188"/>
      <c r="G175" s="188"/>
      <c r="H175" s="188"/>
      <c r="I175" s="188"/>
      <c r="J175" s="188"/>
      <c r="K175" s="188"/>
      <c r="L175" s="188"/>
      <c r="M175" s="188"/>
      <c r="N175" s="188"/>
      <c r="O175" s="188"/>
      <c r="P175" s="188"/>
      <c r="Q175" s="188"/>
      <c r="R175" s="156"/>
      <c r="S175" s="156"/>
      <c r="T175" s="156"/>
      <c r="U175" s="156"/>
      <c r="V175" s="156"/>
      <c r="W175" s="156"/>
      <c r="X175" s="156"/>
      <c r="Y175" s="156"/>
      <c r="Z175" s="156"/>
      <c r="AA175" s="156"/>
      <c r="AB175" s="156"/>
      <c r="AC175" s="156"/>
      <c r="AD175" s="156"/>
      <c r="AE175" s="156"/>
      <c r="AF175" s="156"/>
      <c r="AG175" s="156"/>
      <c r="AH175" s="156"/>
      <c r="AI175" s="156"/>
      <c r="AJ175" s="156"/>
      <c r="AK175" s="170"/>
      <c r="AL175" s="170"/>
      <c r="AM175" s="211"/>
      <c r="AN175" s="211"/>
      <c r="AO175" s="211"/>
      <c r="AP175" s="211"/>
      <c r="AQ175" s="211"/>
      <c r="AR175" s="211"/>
      <c r="AS175" s="211"/>
      <c r="AT175" s="211"/>
      <c r="AU175" s="211"/>
      <c r="AV175" s="211"/>
      <c r="AW175" s="211"/>
      <c r="AX175" s="211"/>
      <c r="AY175" s="211"/>
      <c r="AZ175" s="211"/>
      <c r="BA175" s="211"/>
      <c r="BB175" s="211"/>
      <c r="BC175" s="157"/>
      <c r="BD175" s="199"/>
      <c r="BE175" s="199"/>
      <c r="BF175" s="124"/>
      <c r="BG175" s="124"/>
      <c r="BH175" s="124"/>
      <c r="BI175" s="124"/>
      <c r="BJ175" s="124"/>
      <c r="BK175" s="124"/>
      <c r="BL175" s="124"/>
      <c r="BM175" s="124"/>
      <c r="BN175" s="124"/>
      <c r="BO175" s="124"/>
      <c r="BP175" s="124"/>
      <c r="BQ175" s="124"/>
      <c r="BR175" s="15"/>
      <c r="BS175" s="16"/>
    </row>
    <row r="176" spans="1:71" ht="15.6" customHeight="1">
      <c r="A176" s="16"/>
      <c r="B176" s="16"/>
      <c r="C176" s="14"/>
      <c r="D176" s="188"/>
      <c r="E176" s="188"/>
      <c r="F176" s="188"/>
      <c r="G176" s="188"/>
      <c r="H176" s="188"/>
      <c r="I176" s="188"/>
      <c r="J176" s="188"/>
      <c r="K176" s="188"/>
      <c r="L176" s="188"/>
      <c r="M176" s="188"/>
      <c r="N176" s="188"/>
      <c r="O176" s="188"/>
      <c r="P176" s="188"/>
      <c r="Q176" s="188"/>
      <c r="R176" s="156"/>
      <c r="S176" s="156"/>
      <c r="T176" s="156"/>
      <c r="U176" s="160" t="s">
        <v>81</v>
      </c>
      <c r="V176" s="156"/>
      <c r="W176" s="156"/>
      <c r="X176" s="156"/>
      <c r="Y176" s="156"/>
      <c r="Z176" s="156"/>
      <c r="AA176" s="156"/>
      <c r="AB176" s="156"/>
      <c r="AC176" s="156"/>
      <c r="AD176" s="156"/>
      <c r="AE176" s="156"/>
      <c r="AF176" s="156"/>
      <c r="AG176" s="156"/>
      <c r="AH176" s="156"/>
      <c r="AI176" s="156"/>
      <c r="AJ176" s="156"/>
      <c r="AK176" s="170"/>
      <c r="AL176" s="170"/>
      <c r="AM176" s="160" t="s">
        <v>82</v>
      </c>
      <c r="AN176" s="151"/>
      <c r="AO176" s="151"/>
      <c r="AP176" s="151"/>
      <c r="AQ176" s="151"/>
      <c r="AR176" s="151"/>
      <c r="AS176" s="151"/>
      <c r="AT176" s="151"/>
      <c r="AU176" s="151"/>
      <c r="AV176" s="151"/>
      <c r="AW176" s="151"/>
      <c r="AX176" s="150"/>
      <c r="AY176" s="150"/>
      <c r="AZ176" s="150"/>
      <c r="BA176" s="150"/>
      <c r="BB176" s="150"/>
      <c r="BC176" s="150"/>
      <c r="BD176" s="150"/>
      <c r="BE176" s="150"/>
      <c r="BF176" s="150"/>
      <c r="BG176" s="150"/>
      <c r="BH176" s="150"/>
      <c r="BI176" s="150"/>
      <c r="BJ176" s="150"/>
      <c r="BK176" s="150"/>
      <c r="BL176" s="150"/>
      <c r="BM176" s="150"/>
      <c r="BN176" s="150"/>
      <c r="BO176" s="150"/>
      <c r="BP176" s="150"/>
      <c r="BQ176" s="124"/>
      <c r="BR176" s="15"/>
      <c r="BS176" s="16"/>
    </row>
    <row r="177" spans="1:71" ht="15.6" customHeight="1">
      <c r="A177" s="16"/>
      <c r="B177" s="16"/>
      <c r="C177" s="14"/>
      <c r="D177" s="188"/>
      <c r="E177" s="188"/>
      <c r="F177" s="188"/>
      <c r="G177" s="188"/>
      <c r="H177" s="188"/>
      <c r="I177" s="188"/>
      <c r="J177" s="188"/>
      <c r="K177" s="188"/>
      <c r="L177" s="188"/>
      <c r="M177" s="188"/>
      <c r="N177" s="188"/>
      <c r="O177" s="188"/>
      <c r="P177" s="188"/>
      <c r="Q177" s="188"/>
      <c r="R177" s="156"/>
      <c r="S177" s="156"/>
      <c r="T177" s="156"/>
      <c r="U177" s="61" t="str">
        <f>IF([9]回答表!F18="簡易水道事業",IF([9]回答表!X52="●",[9]回答表!E339,IF([9]回答表!AA52="●",[9]回答表!E408,"")),"")</f>
        <v/>
      </c>
      <c r="V177" s="62"/>
      <c r="W177" s="62"/>
      <c r="X177" s="62"/>
      <c r="Y177" s="62"/>
      <c r="Z177" s="62"/>
      <c r="AA177" s="62"/>
      <c r="AB177" s="62"/>
      <c r="AC177" s="62"/>
      <c r="AD177" s="62"/>
      <c r="AE177" s="65" t="s">
        <v>83</v>
      </c>
      <c r="AF177" s="65"/>
      <c r="AG177" s="65"/>
      <c r="AH177" s="65"/>
      <c r="AI177" s="65"/>
      <c r="AJ177" s="66"/>
      <c r="AK177" s="170"/>
      <c r="AL177" s="170"/>
      <c r="AM177" s="169" t="str">
        <f>IF([9]回答表!F18="簡易水道事業",IF([9]回答表!X52="●",[9]回答表!B341,IF([9]回答表!AA52="●",[9]回答表!B410,"")),"")</f>
        <v/>
      </c>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3"/>
      <c r="BR177" s="15"/>
      <c r="BS177" s="16"/>
    </row>
    <row r="178" spans="1:71" ht="15.6" customHeight="1">
      <c r="A178" s="16"/>
      <c r="B178" s="16"/>
      <c r="C178" s="14"/>
      <c r="D178" s="188"/>
      <c r="E178" s="188"/>
      <c r="F178" s="188"/>
      <c r="G178" s="188"/>
      <c r="H178" s="188"/>
      <c r="I178" s="188"/>
      <c r="J178" s="188"/>
      <c r="K178" s="188"/>
      <c r="L178" s="188"/>
      <c r="M178" s="188"/>
      <c r="N178" s="188"/>
      <c r="O178" s="188"/>
      <c r="P178" s="188"/>
      <c r="Q178" s="188"/>
      <c r="R178" s="156"/>
      <c r="S178" s="156"/>
      <c r="T178" s="156"/>
      <c r="U178" s="63"/>
      <c r="V178" s="64"/>
      <c r="W178" s="64"/>
      <c r="X178" s="64"/>
      <c r="Y178" s="64"/>
      <c r="Z178" s="64"/>
      <c r="AA178" s="64"/>
      <c r="AB178" s="64"/>
      <c r="AC178" s="64"/>
      <c r="AD178" s="64"/>
      <c r="AE178" s="67"/>
      <c r="AF178" s="67"/>
      <c r="AG178" s="67"/>
      <c r="AH178" s="67"/>
      <c r="AI178" s="67"/>
      <c r="AJ178" s="68"/>
      <c r="AK178" s="170"/>
      <c r="AL178" s="170"/>
      <c r="AM178" s="54"/>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55"/>
      <c r="BR178" s="15"/>
      <c r="BS178" s="16"/>
    </row>
    <row r="179" spans="1:71" ht="15.6" customHeight="1">
      <c r="A179" s="16"/>
      <c r="B179" s="16"/>
      <c r="C179" s="14"/>
      <c r="D179" s="188"/>
      <c r="E179" s="188"/>
      <c r="F179" s="188"/>
      <c r="G179" s="188"/>
      <c r="H179" s="188"/>
      <c r="I179" s="188"/>
      <c r="J179" s="188"/>
      <c r="K179" s="188"/>
      <c r="L179" s="188"/>
      <c r="M179" s="188"/>
      <c r="N179" s="188"/>
      <c r="O179" s="188"/>
      <c r="P179" s="188"/>
      <c r="Q179" s="188"/>
      <c r="R179" s="156"/>
      <c r="S179" s="156"/>
      <c r="T179" s="156"/>
      <c r="U179" s="156"/>
      <c r="V179" s="156"/>
      <c r="W179" s="156"/>
      <c r="X179" s="156"/>
      <c r="Y179" s="156"/>
      <c r="Z179" s="156"/>
      <c r="AA179" s="156"/>
      <c r="AB179" s="156"/>
      <c r="AC179" s="156"/>
      <c r="AD179" s="156"/>
      <c r="AE179" s="156"/>
      <c r="AF179" s="156"/>
      <c r="AG179" s="156"/>
      <c r="AH179" s="156"/>
      <c r="AI179" s="156"/>
      <c r="AJ179" s="156"/>
      <c r="AK179" s="170"/>
      <c r="AL179" s="170"/>
      <c r="AM179" s="54"/>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55"/>
      <c r="BR179" s="15"/>
      <c r="BS179" s="16"/>
    </row>
    <row r="180" spans="1:71" ht="15.6" customHeight="1">
      <c r="A180" s="16"/>
      <c r="B180" s="16"/>
      <c r="C180" s="14"/>
      <c r="D180" s="188"/>
      <c r="E180" s="188"/>
      <c r="F180" s="188"/>
      <c r="G180" s="188"/>
      <c r="H180" s="188"/>
      <c r="I180" s="188"/>
      <c r="J180" s="188"/>
      <c r="K180" s="188"/>
      <c r="L180" s="188"/>
      <c r="M180" s="188"/>
      <c r="N180" s="188"/>
      <c r="O180" s="188"/>
      <c r="P180" s="188"/>
      <c r="Q180" s="188"/>
      <c r="R180" s="156"/>
      <c r="S180" s="156"/>
      <c r="T180" s="156"/>
      <c r="U180" s="156"/>
      <c r="V180" s="156"/>
      <c r="W180" s="156"/>
      <c r="X180" s="156"/>
      <c r="Y180" s="156"/>
      <c r="Z180" s="156"/>
      <c r="AA180" s="156"/>
      <c r="AB180" s="156"/>
      <c r="AC180" s="156"/>
      <c r="AD180" s="156"/>
      <c r="AE180" s="156"/>
      <c r="AF180" s="156"/>
      <c r="AG180" s="156"/>
      <c r="AH180" s="156"/>
      <c r="AI180" s="156"/>
      <c r="AJ180" s="156"/>
      <c r="AK180" s="170"/>
      <c r="AL180" s="170"/>
      <c r="AM180" s="54"/>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55"/>
      <c r="BR180" s="15"/>
      <c r="BS180" s="16"/>
    </row>
    <row r="181" spans="1:71" ht="15.6" customHeight="1">
      <c r="A181" s="16"/>
      <c r="B181" s="16"/>
      <c r="C181" s="14"/>
      <c r="D181" s="188"/>
      <c r="E181" s="188"/>
      <c r="F181" s="188"/>
      <c r="G181" s="188"/>
      <c r="H181" s="188"/>
      <c r="I181" s="188"/>
      <c r="J181" s="188"/>
      <c r="K181" s="188"/>
      <c r="L181" s="188"/>
      <c r="M181" s="188"/>
      <c r="N181" s="188"/>
      <c r="O181" s="188"/>
      <c r="P181" s="188"/>
      <c r="Q181" s="188"/>
      <c r="R181" s="156"/>
      <c r="S181" s="156"/>
      <c r="T181" s="156"/>
      <c r="U181" s="156"/>
      <c r="V181" s="156"/>
      <c r="W181" s="156"/>
      <c r="X181" s="156"/>
      <c r="Y181" s="156"/>
      <c r="Z181" s="156"/>
      <c r="AA181" s="156"/>
      <c r="AB181" s="156"/>
      <c r="AC181" s="156"/>
      <c r="AD181" s="156"/>
      <c r="AE181" s="156"/>
      <c r="AF181" s="156"/>
      <c r="AG181" s="156"/>
      <c r="AH181" s="156"/>
      <c r="AI181" s="156"/>
      <c r="AJ181" s="156"/>
      <c r="AK181" s="170"/>
      <c r="AL181" s="170"/>
      <c r="AM181" s="56"/>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8"/>
      <c r="BR181" s="15"/>
      <c r="BS181" s="16"/>
    </row>
    <row r="182" spans="1:71" ht="15.6" customHeight="1">
      <c r="C182" s="1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49"/>
      <c r="BD182" s="157"/>
      <c r="BE182" s="157"/>
      <c r="BF182" s="157"/>
      <c r="BG182" s="157"/>
      <c r="BH182" s="157"/>
      <c r="BI182" s="157"/>
      <c r="BJ182" s="157"/>
      <c r="BK182" s="157"/>
      <c r="BL182" s="157"/>
      <c r="BM182" s="157"/>
      <c r="BN182" s="157"/>
      <c r="BO182" s="157"/>
      <c r="BP182" s="157"/>
      <c r="BQ182" s="157"/>
      <c r="BR182" s="15"/>
    </row>
    <row r="183" spans="1:71" ht="18.600000000000001" customHeight="1">
      <c r="C183" s="14"/>
      <c r="D183" s="28"/>
      <c r="E183" s="188"/>
      <c r="F183" s="188"/>
      <c r="G183" s="188"/>
      <c r="H183" s="188"/>
      <c r="I183" s="188"/>
      <c r="J183" s="188"/>
      <c r="K183" s="188"/>
      <c r="L183" s="188"/>
      <c r="M183" s="188"/>
      <c r="N183" s="141"/>
      <c r="O183" s="141"/>
      <c r="P183" s="141"/>
      <c r="Q183" s="141"/>
      <c r="R183" s="156"/>
      <c r="S183" s="156"/>
      <c r="T183" s="156"/>
      <c r="U183" s="160" t="s">
        <v>19</v>
      </c>
      <c r="V183" s="156"/>
      <c r="W183" s="156"/>
      <c r="X183" s="156"/>
      <c r="Y183" s="156"/>
      <c r="Z183" s="156"/>
      <c r="AA183" s="151"/>
      <c r="AB183" s="161"/>
      <c r="AC183" s="151"/>
      <c r="AD183" s="151"/>
      <c r="AE183" s="151"/>
      <c r="AF183" s="151"/>
      <c r="AG183" s="151"/>
      <c r="AH183" s="151"/>
      <c r="AI183" s="151"/>
      <c r="AJ183" s="151"/>
      <c r="AK183" s="151"/>
      <c r="AL183" s="151"/>
      <c r="AM183" s="160" t="s">
        <v>12</v>
      </c>
      <c r="AN183" s="151"/>
      <c r="AO183" s="151"/>
      <c r="AP183" s="151"/>
      <c r="AQ183" s="151"/>
      <c r="AR183" s="151"/>
      <c r="AS183" s="151"/>
      <c r="AT183" s="151"/>
      <c r="AU183" s="151"/>
      <c r="AV183" s="151"/>
      <c r="AW183" s="151"/>
      <c r="AX183" s="151"/>
      <c r="AY183" s="150"/>
      <c r="AZ183" s="150"/>
      <c r="BA183" s="150"/>
      <c r="BB183" s="150"/>
      <c r="BC183" s="150"/>
      <c r="BD183" s="150"/>
      <c r="BE183" s="150"/>
      <c r="BF183" s="150"/>
      <c r="BG183" s="150"/>
      <c r="BH183" s="150"/>
      <c r="BI183" s="150"/>
      <c r="BJ183" s="150"/>
      <c r="BK183" s="150"/>
      <c r="BL183" s="150"/>
      <c r="BM183" s="150"/>
      <c r="BN183" s="150"/>
      <c r="BO183" s="150"/>
      <c r="BP183" s="150"/>
      <c r="BQ183" s="124"/>
      <c r="BR183" s="15"/>
    </row>
    <row r="184" spans="1:71" ht="15.6" customHeight="1">
      <c r="C184" s="14"/>
      <c r="D184" s="219" t="s">
        <v>13</v>
      </c>
      <c r="E184" s="219"/>
      <c r="F184" s="219"/>
      <c r="G184" s="219"/>
      <c r="H184" s="219"/>
      <c r="I184" s="219"/>
      <c r="J184" s="219"/>
      <c r="K184" s="219"/>
      <c r="L184" s="219"/>
      <c r="M184" s="232"/>
      <c r="N184" s="166" t="str">
        <f>IF([9]回答表!F18="簡易水道事業",IF([9]回答表!AD52="●","●",""),"")</f>
        <v/>
      </c>
      <c r="O184" s="167"/>
      <c r="P184" s="167"/>
      <c r="Q184" s="168"/>
      <c r="R184" s="156"/>
      <c r="S184" s="156"/>
      <c r="T184" s="156"/>
      <c r="U184" s="169" t="str">
        <f>IF([9]回答表!F18="簡易水道事業",IF([9]回答表!AD52="●",[9]回答表!B421,""),"")</f>
        <v/>
      </c>
      <c r="V184" s="52"/>
      <c r="W184" s="52"/>
      <c r="X184" s="52"/>
      <c r="Y184" s="52"/>
      <c r="Z184" s="52"/>
      <c r="AA184" s="52"/>
      <c r="AB184" s="52"/>
      <c r="AC184" s="52"/>
      <c r="AD184" s="52"/>
      <c r="AE184" s="52"/>
      <c r="AF184" s="52"/>
      <c r="AG184" s="52"/>
      <c r="AH184" s="52"/>
      <c r="AI184" s="52"/>
      <c r="AJ184" s="53"/>
      <c r="AK184" s="206"/>
      <c r="AL184" s="206"/>
      <c r="AM184" s="169" t="str">
        <f>IF([9]回答表!F18="簡易水道事業",IF([9]回答表!AD52="●",[9]回答表!B427,""),"")</f>
        <v/>
      </c>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3"/>
      <c r="BR184" s="15"/>
    </row>
    <row r="185" spans="1:71" ht="15.6" customHeight="1">
      <c r="C185" s="14"/>
      <c r="D185" s="219"/>
      <c r="E185" s="219"/>
      <c r="F185" s="219"/>
      <c r="G185" s="219"/>
      <c r="H185" s="219"/>
      <c r="I185" s="219"/>
      <c r="J185" s="219"/>
      <c r="K185" s="219"/>
      <c r="L185" s="219"/>
      <c r="M185" s="232"/>
      <c r="N185" s="178"/>
      <c r="O185" s="179"/>
      <c r="P185" s="179"/>
      <c r="Q185" s="180"/>
      <c r="R185" s="156"/>
      <c r="S185" s="156"/>
      <c r="T185" s="156"/>
      <c r="U185" s="54"/>
      <c r="V185" s="181"/>
      <c r="W185" s="181"/>
      <c r="X185" s="181"/>
      <c r="Y185" s="181"/>
      <c r="Z185" s="181"/>
      <c r="AA185" s="181"/>
      <c r="AB185" s="181"/>
      <c r="AC185" s="181"/>
      <c r="AD185" s="181"/>
      <c r="AE185" s="181"/>
      <c r="AF185" s="181"/>
      <c r="AG185" s="181"/>
      <c r="AH185" s="181"/>
      <c r="AI185" s="181"/>
      <c r="AJ185" s="55"/>
      <c r="AK185" s="206"/>
      <c r="AL185" s="206"/>
      <c r="AM185" s="54"/>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55"/>
      <c r="BR185" s="15"/>
    </row>
    <row r="186" spans="1:71" ht="15.6" customHeight="1">
      <c r="C186" s="14"/>
      <c r="D186" s="219"/>
      <c r="E186" s="219"/>
      <c r="F186" s="219"/>
      <c r="G186" s="219"/>
      <c r="H186" s="219"/>
      <c r="I186" s="219"/>
      <c r="J186" s="219"/>
      <c r="K186" s="219"/>
      <c r="L186" s="219"/>
      <c r="M186" s="232"/>
      <c r="N186" s="178"/>
      <c r="O186" s="179"/>
      <c r="P186" s="179"/>
      <c r="Q186" s="180"/>
      <c r="R186" s="156"/>
      <c r="S186" s="156"/>
      <c r="T186" s="156"/>
      <c r="U186" s="54"/>
      <c r="V186" s="181"/>
      <c r="W186" s="181"/>
      <c r="X186" s="181"/>
      <c r="Y186" s="181"/>
      <c r="Z186" s="181"/>
      <c r="AA186" s="181"/>
      <c r="AB186" s="181"/>
      <c r="AC186" s="181"/>
      <c r="AD186" s="181"/>
      <c r="AE186" s="181"/>
      <c r="AF186" s="181"/>
      <c r="AG186" s="181"/>
      <c r="AH186" s="181"/>
      <c r="AI186" s="181"/>
      <c r="AJ186" s="55"/>
      <c r="AK186" s="206"/>
      <c r="AL186" s="206"/>
      <c r="AM186" s="54"/>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55"/>
      <c r="BR186" s="15"/>
    </row>
    <row r="187" spans="1:71" ht="15.6" customHeight="1">
      <c r="C187" s="14"/>
      <c r="D187" s="219"/>
      <c r="E187" s="219"/>
      <c r="F187" s="219"/>
      <c r="G187" s="219"/>
      <c r="H187" s="219"/>
      <c r="I187" s="219"/>
      <c r="J187" s="219"/>
      <c r="K187" s="219"/>
      <c r="L187" s="219"/>
      <c r="M187" s="232"/>
      <c r="N187" s="185"/>
      <c r="O187" s="186"/>
      <c r="P187" s="186"/>
      <c r="Q187" s="187"/>
      <c r="R187" s="156"/>
      <c r="S187" s="156"/>
      <c r="T187" s="156"/>
      <c r="U187" s="56"/>
      <c r="V187" s="57"/>
      <c r="W187" s="57"/>
      <c r="X187" s="57"/>
      <c r="Y187" s="57"/>
      <c r="Z187" s="57"/>
      <c r="AA187" s="57"/>
      <c r="AB187" s="57"/>
      <c r="AC187" s="57"/>
      <c r="AD187" s="57"/>
      <c r="AE187" s="57"/>
      <c r="AF187" s="57"/>
      <c r="AG187" s="57"/>
      <c r="AH187" s="57"/>
      <c r="AI187" s="57"/>
      <c r="AJ187" s="58"/>
      <c r="AK187" s="206"/>
      <c r="AL187" s="206"/>
      <c r="AM187" s="56"/>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8"/>
      <c r="BR187" s="15"/>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1" ht="15.6" customHeight="1">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69"/>
      <c r="AS190" s="69"/>
      <c r="AT190" s="69"/>
      <c r="AU190" s="69"/>
      <c r="AV190" s="69"/>
      <c r="AW190" s="69"/>
      <c r="AX190" s="69"/>
      <c r="AY190" s="69"/>
      <c r="AZ190" s="69"/>
      <c r="BA190" s="69"/>
      <c r="BB190" s="69"/>
      <c r="BC190" s="11"/>
      <c r="BD190" s="12"/>
      <c r="BE190" s="12"/>
      <c r="BF190" s="12"/>
      <c r="BG190" s="12"/>
      <c r="BH190" s="12"/>
      <c r="BI190" s="12"/>
      <c r="BJ190" s="12"/>
      <c r="BK190" s="12"/>
      <c r="BL190" s="12"/>
      <c r="BM190" s="12"/>
      <c r="BN190" s="12"/>
      <c r="BO190" s="12"/>
      <c r="BP190" s="12"/>
      <c r="BQ190" s="12"/>
      <c r="BR190" s="13"/>
    </row>
    <row r="191" spans="1:71" ht="15.6" customHeight="1">
      <c r="C191" s="14"/>
      <c r="D191" s="156"/>
      <c r="E191" s="156"/>
      <c r="F191" s="156"/>
      <c r="G191" s="156"/>
      <c r="H191" s="156"/>
      <c r="I191" s="156"/>
      <c r="J191" s="156"/>
      <c r="K191" s="156"/>
      <c r="L191" s="156"/>
      <c r="M191" s="156"/>
      <c r="N191" s="156"/>
      <c r="O191" s="156"/>
      <c r="P191" s="156"/>
      <c r="Q191" s="156"/>
      <c r="R191" s="156"/>
      <c r="S191" s="156"/>
      <c r="T191" s="156"/>
      <c r="U191" s="156"/>
      <c r="V191" s="156"/>
      <c r="W191" s="156"/>
      <c r="X191" s="124"/>
      <c r="Y191" s="124"/>
      <c r="Z191" s="124"/>
      <c r="AA191" s="150"/>
      <c r="AB191" s="157"/>
      <c r="AC191" s="157"/>
      <c r="AD191" s="157"/>
      <c r="AE191" s="157"/>
      <c r="AF191" s="157"/>
      <c r="AG191" s="157"/>
      <c r="AH191" s="157"/>
      <c r="AI191" s="157"/>
      <c r="AJ191" s="157"/>
      <c r="AK191" s="157"/>
      <c r="AL191" s="157"/>
      <c r="AM191" s="157"/>
      <c r="AN191" s="152"/>
      <c r="AO191" s="157"/>
      <c r="AP191" s="158"/>
      <c r="AQ191" s="158"/>
      <c r="AR191" s="218"/>
      <c r="AS191" s="218"/>
      <c r="AT191" s="218"/>
      <c r="AU191" s="218"/>
      <c r="AV191" s="218"/>
      <c r="AW191" s="218"/>
      <c r="AX191" s="218"/>
      <c r="AY191" s="218"/>
      <c r="AZ191" s="218"/>
      <c r="BA191" s="218"/>
      <c r="BB191" s="218"/>
      <c r="BC191" s="149"/>
      <c r="BD191" s="150"/>
      <c r="BE191" s="150"/>
      <c r="BF191" s="150"/>
      <c r="BG191" s="150"/>
      <c r="BH191" s="150"/>
      <c r="BI191" s="150"/>
      <c r="BJ191" s="150"/>
      <c r="BK191" s="150"/>
      <c r="BL191" s="150"/>
      <c r="BM191" s="150"/>
      <c r="BN191" s="151"/>
      <c r="BO191" s="151"/>
      <c r="BP191" s="151"/>
      <c r="BQ191" s="152"/>
      <c r="BR191" s="15"/>
    </row>
    <row r="192" spans="1:71" ht="15.6" customHeight="1">
      <c r="C192" s="14"/>
      <c r="D192" s="46" t="s">
        <v>4</v>
      </c>
      <c r="E192" s="47"/>
      <c r="F192" s="47"/>
      <c r="G192" s="47"/>
      <c r="H192" s="47"/>
      <c r="I192" s="47"/>
      <c r="J192" s="47"/>
      <c r="K192" s="47"/>
      <c r="L192" s="47"/>
      <c r="M192" s="47"/>
      <c r="N192" s="47"/>
      <c r="O192" s="47"/>
      <c r="P192" s="47"/>
      <c r="Q192" s="48"/>
      <c r="R192" s="146" t="s">
        <v>50</v>
      </c>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8"/>
      <c r="BC192" s="149"/>
      <c r="BD192" s="150"/>
      <c r="BE192" s="150"/>
      <c r="BF192" s="150"/>
      <c r="BG192" s="150"/>
      <c r="BH192" s="150"/>
      <c r="BI192" s="150"/>
      <c r="BJ192" s="150"/>
      <c r="BK192" s="150"/>
      <c r="BL192" s="150"/>
      <c r="BM192" s="150"/>
      <c r="BN192" s="151"/>
      <c r="BO192" s="151"/>
      <c r="BP192" s="151"/>
      <c r="BQ192" s="152"/>
      <c r="BR192" s="15"/>
    </row>
    <row r="193" spans="3:92" ht="15.6" customHeight="1">
      <c r="C193" s="14"/>
      <c r="D193" s="49"/>
      <c r="E193" s="50"/>
      <c r="F193" s="50"/>
      <c r="G193" s="50"/>
      <c r="H193" s="50"/>
      <c r="I193" s="50"/>
      <c r="J193" s="50"/>
      <c r="K193" s="50"/>
      <c r="L193" s="50"/>
      <c r="M193" s="50"/>
      <c r="N193" s="50"/>
      <c r="O193" s="50"/>
      <c r="P193" s="50"/>
      <c r="Q193" s="51"/>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149"/>
      <c r="BD193" s="150"/>
      <c r="BE193" s="150"/>
      <c r="BF193" s="150"/>
      <c r="BG193" s="150"/>
      <c r="BH193" s="150"/>
      <c r="BI193" s="150"/>
      <c r="BJ193" s="150"/>
      <c r="BK193" s="150"/>
      <c r="BL193" s="150"/>
      <c r="BM193" s="150"/>
      <c r="BN193" s="151"/>
      <c r="BO193" s="151"/>
      <c r="BP193" s="151"/>
      <c r="BQ193" s="152"/>
      <c r="BR193" s="15"/>
    </row>
    <row r="194" spans="3:92" ht="15.6" customHeight="1">
      <c r="C194" s="14"/>
      <c r="D194" s="156"/>
      <c r="E194" s="156"/>
      <c r="F194" s="156"/>
      <c r="G194" s="156"/>
      <c r="H194" s="156"/>
      <c r="I194" s="156"/>
      <c r="J194" s="156"/>
      <c r="K194" s="156"/>
      <c r="L194" s="156"/>
      <c r="M194" s="156"/>
      <c r="N194" s="156"/>
      <c r="O194" s="156"/>
      <c r="P194" s="156"/>
      <c r="Q194" s="156"/>
      <c r="R194" s="156"/>
      <c r="S194" s="156"/>
      <c r="T194" s="156"/>
      <c r="U194" s="156"/>
      <c r="V194" s="156"/>
      <c r="W194" s="156"/>
      <c r="X194" s="124"/>
      <c r="Y194" s="124"/>
      <c r="Z194" s="124"/>
      <c r="AA194" s="150"/>
      <c r="AB194" s="157"/>
      <c r="AC194" s="157"/>
      <c r="AD194" s="157"/>
      <c r="AE194" s="157"/>
      <c r="AF194" s="157"/>
      <c r="AG194" s="157"/>
      <c r="AH194" s="157"/>
      <c r="AI194" s="157"/>
      <c r="AJ194" s="157"/>
      <c r="AK194" s="157"/>
      <c r="AL194" s="157"/>
      <c r="AM194" s="157"/>
      <c r="AN194" s="152"/>
      <c r="AO194" s="157"/>
      <c r="AP194" s="158"/>
      <c r="AQ194" s="158"/>
      <c r="AR194" s="159"/>
      <c r="AS194" s="159"/>
      <c r="AT194" s="159"/>
      <c r="AU194" s="159"/>
      <c r="AV194" s="159"/>
      <c r="AW194" s="159"/>
      <c r="AX194" s="159"/>
      <c r="AY194" s="159"/>
      <c r="AZ194" s="159"/>
      <c r="BA194" s="159"/>
      <c r="BB194" s="159"/>
      <c r="BC194" s="149"/>
      <c r="BD194" s="150"/>
      <c r="BE194" s="150"/>
      <c r="BF194" s="150"/>
      <c r="BG194" s="150"/>
      <c r="BH194" s="150"/>
      <c r="BI194" s="150"/>
      <c r="BJ194" s="150"/>
      <c r="BK194" s="150"/>
      <c r="BL194" s="150"/>
      <c r="BM194" s="150"/>
      <c r="BN194" s="151"/>
      <c r="BO194" s="151"/>
      <c r="BP194" s="151"/>
      <c r="BQ194" s="152"/>
      <c r="BR194" s="15"/>
    </row>
    <row r="195" spans="3:92" ht="18.75">
      <c r="C195" s="14"/>
      <c r="D195" s="156"/>
      <c r="E195" s="156"/>
      <c r="F195" s="156"/>
      <c r="G195" s="156"/>
      <c r="H195" s="156"/>
      <c r="I195" s="156"/>
      <c r="J195" s="156"/>
      <c r="K195" s="156"/>
      <c r="L195" s="156"/>
      <c r="M195" s="156"/>
      <c r="N195" s="156"/>
      <c r="O195" s="156"/>
      <c r="P195" s="156"/>
      <c r="Q195" s="156"/>
      <c r="R195" s="156"/>
      <c r="S195" s="156"/>
      <c r="T195" s="156"/>
      <c r="U195" s="160" t="s">
        <v>23</v>
      </c>
      <c r="V195" s="162"/>
      <c r="W195" s="161"/>
      <c r="X195" s="163"/>
      <c r="Y195" s="163"/>
      <c r="Z195" s="5"/>
      <c r="AA195" s="5"/>
      <c r="AB195" s="5"/>
      <c r="AC195" s="164"/>
      <c r="AD195" s="164"/>
      <c r="AE195" s="164"/>
      <c r="AF195" s="164"/>
      <c r="AG195" s="164"/>
      <c r="AH195" s="164"/>
      <c r="AI195" s="164"/>
      <c r="AJ195" s="164"/>
      <c r="AK195" s="161"/>
      <c r="AL195" s="161"/>
      <c r="AM195" s="160" t="s">
        <v>19</v>
      </c>
      <c r="AN195" s="156"/>
      <c r="AO195" s="156"/>
      <c r="AP195" s="156"/>
      <c r="AQ195" s="156"/>
      <c r="AR195" s="156"/>
      <c r="AS195" s="151"/>
      <c r="AT195" s="161"/>
      <c r="AU195" s="161"/>
      <c r="AV195" s="161"/>
      <c r="AW195" s="161"/>
      <c r="AX195" s="161"/>
      <c r="AY195" s="161"/>
      <c r="AZ195" s="161"/>
      <c r="BA195" s="161"/>
      <c r="BB195" s="161"/>
      <c r="BC195" s="164"/>
      <c r="BD195" s="151"/>
      <c r="BE195" s="151"/>
      <c r="BF195" s="165" t="s">
        <v>6</v>
      </c>
      <c r="BG195" s="6"/>
      <c r="BH195" s="6"/>
      <c r="BI195" s="6"/>
      <c r="BJ195" s="6"/>
      <c r="BK195" s="6"/>
      <c r="BL195" s="6"/>
      <c r="BM195" s="151"/>
      <c r="BN195" s="151"/>
      <c r="BO195" s="151"/>
      <c r="BP195" s="151"/>
      <c r="BQ195" s="152"/>
      <c r="BR195" s="15"/>
    </row>
    <row r="196" spans="3:92" ht="19.350000000000001" customHeight="1">
      <c r="C196" s="14"/>
      <c r="D196" s="219" t="s">
        <v>7</v>
      </c>
      <c r="E196" s="219"/>
      <c r="F196" s="219"/>
      <c r="G196" s="219"/>
      <c r="H196" s="219"/>
      <c r="I196" s="219"/>
      <c r="J196" s="219"/>
      <c r="K196" s="219"/>
      <c r="L196" s="219"/>
      <c r="M196" s="219"/>
      <c r="N196" s="166" t="str">
        <f>IF([9]回答表!F18="下水道事業",IF([9]回答表!X52="●","●",""),"")</f>
        <v/>
      </c>
      <c r="O196" s="167"/>
      <c r="P196" s="167"/>
      <c r="Q196" s="168"/>
      <c r="R196" s="156"/>
      <c r="S196" s="156"/>
      <c r="T196" s="156"/>
      <c r="U196" s="222" t="s">
        <v>51</v>
      </c>
      <c r="V196" s="223"/>
      <c r="W196" s="223"/>
      <c r="X196" s="223"/>
      <c r="Y196" s="223"/>
      <c r="Z196" s="223"/>
      <c r="AA196" s="223"/>
      <c r="AB196" s="223"/>
      <c r="AC196" s="14"/>
      <c r="AD196" s="124"/>
      <c r="AE196" s="124"/>
      <c r="AF196" s="124"/>
      <c r="AG196" s="124"/>
      <c r="AH196" s="124"/>
      <c r="AI196" s="124"/>
      <c r="AJ196" s="124"/>
      <c r="AK196" s="170"/>
      <c r="AL196" s="124"/>
      <c r="AM196" s="169" t="str">
        <f>IF([9]回答表!F18="下水道事業",IF([9]回答表!X52="●",[9]回答表!B282,IF([9]回答表!AA52="●",[9]回答表!B352,"")),"")</f>
        <v/>
      </c>
      <c r="AN196" s="52"/>
      <c r="AO196" s="52"/>
      <c r="AP196" s="52"/>
      <c r="AQ196" s="52"/>
      <c r="AR196" s="52"/>
      <c r="AS196" s="52"/>
      <c r="AT196" s="52"/>
      <c r="AU196" s="52"/>
      <c r="AV196" s="52"/>
      <c r="AW196" s="52"/>
      <c r="AX196" s="52"/>
      <c r="AY196" s="52"/>
      <c r="AZ196" s="52"/>
      <c r="BA196" s="52"/>
      <c r="BB196" s="52"/>
      <c r="BC196" s="53"/>
      <c r="BD196" s="150"/>
      <c r="BE196" s="150"/>
      <c r="BF196" s="172" t="str">
        <f>IF([9]回答表!F18="下水道事業",IF([9]回答表!X52="●",[9]回答表!B330,IF([9]回答表!AA52="●",[9]回答表!B399,"")),"")</f>
        <v/>
      </c>
      <c r="BG196" s="173"/>
      <c r="BH196" s="173"/>
      <c r="BI196" s="173"/>
      <c r="BJ196" s="172"/>
      <c r="BK196" s="173"/>
      <c r="BL196" s="173"/>
      <c r="BM196" s="173"/>
      <c r="BN196" s="172"/>
      <c r="BO196" s="173"/>
      <c r="BP196" s="173"/>
      <c r="BQ196" s="174"/>
      <c r="BR196" s="15"/>
    </row>
    <row r="197" spans="3:92" ht="19.350000000000001" customHeight="1">
      <c r="C197" s="14"/>
      <c r="D197" s="219"/>
      <c r="E197" s="219"/>
      <c r="F197" s="219"/>
      <c r="G197" s="219"/>
      <c r="H197" s="219"/>
      <c r="I197" s="219"/>
      <c r="J197" s="219"/>
      <c r="K197" s="219"/>
      <c r="L197" s="219"/>
      <c r="M197" s="219"/>
      <c r="N197" s="178"/>
      <c r="O197" s="179"/>
      <c r="P197" s="179"/>
      <c r="Q197" s="180"/>
      <c r="R197" s="156"/>
      <c r="S197" s="156"/>
      <c r="T197" s="156"/>
      <c r="U197" s="227"/>
      <c r="V197" s="228"/>
      <c r="W197" s="228"/>
      <c r="X197" s="228"/>
      <c r="Y197" s="228"/>
      <c r="Z197" s="228"/>
      <c r="AA197" s="228"/>
      <c r="AB197" s="228"/>
      <c r="AC197" s="14"/>
      <c r="AD197" s="124"/>
      <c r="AE197" s="124"/>
      <c r="AF197" s="124"/>
      <c r="AG197" s="124"/>
      <c r="AH197" s="124"/>
      <c r="AI197" s="124"/>
      <c r="AJ197" s="124"/>
      <c r="AK197" s="170"/>
      <c r="AL197" s="124"/>
      <c r="AM197" s="54"/>
      <c r="AN197" s="181"/>
      <c r="AO197" s="181"/>
      <c r="AP197" s="181"/>
      <c r="AQ197" s="181"/>
      <c r="AR197" s="181"/>
      <c r="AS197" s="181"/>
      <c r="AT197" s="181"/>
      <c r="AU197" s="181"/>
      <c r="AV197" s="181"/>
      <c r="AW197" s="181"/>
      <c r="AX197" s="181"/>
      <c r="AY197" s="181"/>
      <c r="AZ197" s="181"/>
      <c r="BA197" s="181"/>
      <c r="BB197" s="181"/>
      <c r="BC197" s="55"/>
      <c r="BD197" s="150"/>
      <c r="BE197" s="150"/>
      <c r="BF197" s="182"/>
      <c r="BG197" s="183"/>
      <c r="BH197" s="183"/>
      <c r="BI197" s="183"/>
      <c r="BJ197" s="182"/>
      <c r="BK197" s="183"/>
      <c r="BL197" s="183"/>
      <c r="BM197" s="183"/>
      <c r="BN197" s="182"/>
      <c r="BO197" s="183"/>
      <c r="BP197" s="183"/>
      <c r="BQ197" s="184"/>
      <c r="BR197" s="15"/>
    </row>
    <row r="198" spans="3:92" ht="15.6" customHeight="1">
      <c r="C198" s="14"/>
      <c r="D198" s="219"/>
      <c r="E198" s="219"/>
      <c r="F198" s="219"/>
      <c r="G198" s="219"/>
      <c r="H198" s="219"/>
      <c r="I198" s="219"/>
      <c r="J198" s="219"/>
      <c r="K198" s="219"/>
      <c r="L198" s="219"/>
      <c r="M198" s="219"/>
      <c r="N198" s="178"/>
      <c r="O198" s="179"/>
      <c r="P198" s="179"/>
      <c r="Q198" s="180"/>
      <c r="R198" s="156"/>
      <c r="S198" s="156"/>
      <c r="T198" s="156"/>
      <c r="U198" s="138" t="str">
        <f>IF([9]回答表!F18="下水道事業",IF([9]回答表!X52="●",[9]回答表!N311,IF([9]回答表!AA52="●",[9]回答表!N381,"")),"")</f>
        <v/>
      </c>
      <c r="V198" s="139"/>
      <c r="W198" s="139"/>
      <c r="X198" s="139"/>
      <c r="Y198" s="139"/>
      <c r="Z198" s="139"/>
      <c r="AA198" s="139"/>
      <c r="AB198" s="140"/>
      <c r="AC198" s="124"/>
      <c r="AD198" s="124"/>
      <c r="AE198" s="124"/>
      <c r="AF198" s="124"/>
      <c r="AG198" s="124"/>
      <c r="AH198" s="124"/>
      <c r="AI198" s="124"/>
      <c r="AJ198" s="124"/>
      <c r="AK198" s="170"/>
      <c r="AL198" s="124"/>
      <c r="AM198" s="54"/>
      <c r="AN198" s="181"/>
      <c r="AO198" s="181"/>
      <c r="AP198" s="181"/>
      <c r="AQ198" s="181"/>
      <c r="AR198" s="181"/>
      <c r="AS198" s="181"/>
      <c r="AT198" s="181"/>
      <c r="AU198" s="181"/>
      <c r="AV198" s="181"/>
      <c r="AW198" s="181"/>
      <c r="AX198" s="181"/>
      <c r="AY198" s="181"/>
      <c r="AZ198" s="181"/>
      <c r="BA198" s="181"/>
      <c r="BB198" s="181"/>
      <c r="BC198" s="55"/>
      <c r="BD198" s="150"/>
      <c r="BE198" s="150"/>
      <c r="BF198" s="182"/>
      <c r="BG198" s="183"/>
      <c r="BH198" s="183"/>
      <c r="BI198" s="183"/>
      <c r="BJ198" s="182"/>
      <c r="BK198" s="183"/>
      <c r="BL198" s="183"/>
      <c r="BM198" s="183"/>
      <c r="BN198" s="182"/>
      <c r="BO198" s="183"/>
      <c r="BP198" s="183"/>
      <c r="BQ198" s="184"/>
      <c r="BR198" s="15"/>
    </row>
    <row r="199" spans="3:92" ht="15.6" customHeight="1">
      <c r="C199" s="14"/>
      <c r="D199" s="219"/>
      <c r="E199" s="219"/>
      <c r="F199" s="219"/>
      <c r="G199" s="219"/>
      <c r="H199" s="219"/>
      <c r="I199" s="219"/>
      <c r="J199" s="219"/>
      <c r="K199" s="219"/>
      <c r="L199" s="219"/>
      <c r="M199" s="219"/>
      <c r="N199" s="185"/>
      <c r="O199" s="186"/>
      <c r="P199" s="186"/>
      <c r="Q199" s="187"/>
      <c r="R199" s="156"/>
      <c r="S199" s="156"/>
      <c r="T199" s="156"/>
      <c r="U199" s="135"/>
      <c r="V199" s="136"/>
      <c r="W199" s="136"/>
      <c r="X199" s="136"/>
      <c r="Y199" s="136"/>
      <c r="Z199" s="136"/>
      <c r="AA199" s="136"/>
      <c r="AB199" s="137"/>
      <c r="AC199" s="150"/>
      <c r="AD199" s="150"/>
      <c r="AE199" s="150"/>
      <c r="AF199" s="150"/>
      <c r="AG199" s="150"/>
      <c r="AH199" s="150"/>
      <c r="AI199" s="150"/>
      <c r="AJ199" s="151"/>
      <c r="AK199" s="170"/>
      <c r="AL199" s="124"/>
      <c r="AM199" s="54"/>
      <c r="AN199" s="181"/>
      <c r="AO199" s="181"/>
      <c r="AP199" s="181"/>
      <c r="AQ199" s="181"/>
      <c r="AR199" s="181"/>
      <c r="AS199" s="181"/>
      <c r="AT199" s="181"/>
      <c r="AU199" s="181"/>
      <c r="AV199" s="181"/>
      <c r="AW199" s="181"/>
      <c r="AX199" s="181"/>
      <c r="AY199" s="181"/>
      <c r="AZ199" s="181"/>
      <c r="BA199" s="181"/>
      <c r="BB199" s="181"/>
      <c r="BC199" s="55"/>
      <c r="BD199" s="150"/>
      <c r="BE199" s="150"/>
      <c r="BF199" s="182" t="str">
        <f>IF([9]回答表!F18="下水道事業",IF([9]回答表!X52="●",[9]回答表!E330,IF([9]回答表!AA52="●",[9]回答表!E399,"")),"")</f>
        <v/>
      </c>
      <c r="BG199" s="183"/>
      <c r="BH199" s="183"/>
      <c r="BI199" s="183"/>
      <c r="BJ199" s="182" t="str">
        <f>IF([9]回答表!F18="下水道事業",IF([9]回答表!X52="●",[9]回答表!E331,IF([9]回答表!AA52="●",[9]回答表!E400,"")),"")</f>
        <v/>
      </c>
      <c r="BK199" s="183"/>
      <c r="BL199" s="183"/>
      <c r="BM199" s="183"/>
      <c r="BN199" s="182" t="str">
        <f>IF([9]回答表!F18="下水道事業",IF([9]回答表!X52="●",[9]回答表!E332,IF([9]回答表!AA52="●",[9]回答表!E401,"")),"")</f>
        <v/>
      </c>
      <c r="BO199" s="183"/>
      <c r="BP199" s="183"/>
      <c r="BQ199" s="184"/>
      <c r="BR199" s="15"/>
      <c r="BX199" s="251" t="str">
        <f>IF([9]回答表!AQ21="下水道事業",IF([9]回答表!BI54="○",[9]回答表!AM285,IF([9]回答表!BL54="○",[9]回答表!AM355,"")),"")</f>
        <v/>
      </c>
      <c r="BY199" s="251"/>
      <c r="BZ199" s="251"/>
      <c r="CA199" s="251"/>
      <c r="CB199" s="251"/>
      <c r="CC199" s="251"/>
      <c r="CD199" s="251"/>
      <c r="CE199" s="251"/>
      <c r="CF199" s="251"/>
      <c r="CG199" s="251"/>
      <c r="CH199" s="251"/>
      <c r="CI199" s="251"/>
      <c r="CJ199" s="251"/>
      <c r="CK199" s="251"/>
      <c r="CL199" s="251"/>
      <c r="CM199" s="251"/>
      <c r="CN199" s="251"/>
    </row>
    <row r="200" spans="3:92" ht="15.6" customHeight="1">
      <c r="C200" s="14"/>
      <c r="D200" s="188"/>
      <c r="E200" s="188"/>
      <c r="F200" s="188"/>
      <c r="G200" s="188"/>
      <c r="H200" s="188"/>
      <c r="I200" s="188"/>
      <c r="J200" s="188"/>
      <c r="K200" s="188"/>
      <c r="L200" s="188"/>
      <c r="M200" s="188"/>
      <c r="N200" s="189"/>
      <c r="O200" s="189"/>
      <c r="P200" s="189"/>
      <c r="Q200" s="189"/>
      <c r="R200" s="190"/>
      <c r="S200" s="190"/>
      <c r="T200" s="190"/>
      <c r="U200" s="142"/>
      <c r="V200" s="143"/>
      <c r="W200" s="143"/>
      <c r="X200" s="143"/>
      <c r="Y200" s="143"/>
      <c r="Z200" s="143"/>
      <c r="AA200" s="143"/>
      <c r="AB200" s="144"/>
      <c r="AC200" s="150"/>
      <c r="AD200" s="150"/>
      <c r="AE200" s="150"/>
      <c r="AF200" s="150"/>
      <c r="AG200" s="150"/>
      <c r="AH200" s="150"/>
      <c r="AI200" s="150"/>
      <c r="AJ200" s="151"/>
      <c r="AK200" s="170"/>
      <c r="AL200" s="150"/>
      <c r="AM200" s="54"/>
      <c r="AN200" s="181"/>
      <c r="AO200" s="181"/>
      <c r="AP200" s="181"/>
      <c r="AQ200" s="181"/>
      <c r="AR200" s="181"/>
      <c r="AS200" s="181"/>
      <c r="AT200" s="181"/>
      <c r="AU200" s="181"/>
      <c r="AV200" s="181"/>
      <c r="AW200" s="181"/>
      <c r="AX200" s="181"/>
      <c r="AY200" s="181"/>
      <c r="AZ200" s="181"/>
      <c r="BA200" s="181"/>
      <c r="BB200" s="181"/>
      <c r="BC200" s="55"/>
      <c r="BD200" s="157"/>
      <c r="BE200" s="157"/>
      <c r="BF200" s="182"/>
      <c r="BG200" s="183"/>
      <c r="BH200" s="183"/>
      <c r="BI200" s="183"/>
      <c r="BJ200" s="182"/>
      <c r="BK200" s="183"/>
      <c r="BL200" s="183"/>
      <c r="BM200" s="183"/>
      <c r="BN200" s="182"/>
      <c r="BO200" s="183"/>
      <c r="BP200" s="183"/>
      <c r="BQ200" s="184"/>
      <c r="BR200" s="15"/>
      <c r="BX200" s="251"/>
      <c r="BY200" s="251"/>
      <c r="BZ200" s="251"/>
      <c r="CA200" s="251"/>
      <c r="CB200" s="251"/>
      <c r="CC200" s="251"/>
      <c r="CD200" s="251"/>
      <c r="CE200" s="251"/>
      <c r="CF200" s="251"/>
      <c r="CG200" s="251"/>
      <c r="CH200" s="251"/>
      <c r="CI200" s="251"/>
      <c r="CJ200" s="251"/>
      <c r="CK200" s="251"/>
      <c r="CL200" s="251"/>
      <c r="CM200" s="251"/>
      <c r="CN200" s="251"/>
    </row>
    <row r="201" spans="3:92" ht="18" customHeight="1">
      <c r="C201" s="14"/>
      <c r="D201" s="124"/>
      <c r="E201" s="124"/>
      <c r="F201" s="124"/>
      <c r="G201" s="124"/>
      <c r="H201" s="124"/>
      <c r="I201" s="124"/>
      <c r="J201" s="124"/>
      <c r="K201" s="124"/>
      <c r="L201" s="124"/>
      <c r="M201" s="124"/>
      <c r="N201" s="124"/>
      <c r="O201" s="124"/>
      <c r="P201" s="150"/>
      <c r="Q201" s="150"/>
      <c r="R201" s="156"/>
      <c r="S201" s="156"/>
      <c r="T201" s="156"/>
      <c r="U201" s="124"/>
      <c r="V201" s="124"/>
      <c r="W201" s="124"/>
      <c r="X201" s="124"/>
      <c r="Y201" s="124"/>
      <c r="Z201" s="124"/>
      <c r="AA201" s="124"/>
      <c r="AB201" s="124"/>
      <c r="AC201" s="124"/>
      <c r="AD201" s="149"/>
      <c r="AE201" s="150"/>
      <c r="AF201" s="150"/>
      <c r="AG201" s="150"/>
      <c r="AH201" s="150"/>
      <c r="AI201" s="150"/>
      <c r="AJ201" s="150"/>
      <c r="AK201" s="150"/>
      <c r="AL201" s="150"/>
      <c r="AM201" s="54"/>
      <c r="AN201" s="181"/>
      <c r="AO201" s="181"/>
      <c r="AP201" s="181"/>
      <c r="AQ201" s="181"/>
      <c r="AR201" s="181"/>
      <c r="AS201" s="181"/>
      <c r="AT201" s="181"/>
      <c r="AU201" s="181"/>
      <c r="AV201" s="181"/>
      <c r="AW201" s="181"/>
      <c r="AX201" s="181"/>
      <c r="AY201" s="181"/>
      <c r="AZ201" s="181"/>
      <c r="BA201" s="181"/>
      <c r="BB201" s="181"/>
      <c r="BC201" s="55"/>
      <c r="BD201" s="124"/>
      <c r="BE201" s="124"/>
      <c r="BF201" s="182"/>
      <c r="BG201" s="183"/>
      <c r="BH201" s="183"/>
      <c r="BI201" s="183"/>
      <c r="BJ201" s="182"/>
      <c r="BK201" s="183"/>
      <c r="BL201" s="183"/>
      <c r="BM201" s="183"/>
      <c r="BN201" s="182"/>
      <c r="BO201" s="183"/>
      <c r="BP201" s="183"/>
      <c r="BQ201" s="184"/>
      <c r="BR201" s="15"/>
      <c r="BS201" s="16"/>
      <c r="BT201" s="124"/>
      <c r="BU201" s="124"/>
      <c r="BV201" s="124"/>
      <c r="BW201" s="124"/>
      <c r="BX201" s="251"/>
      <c r="BY201" s="251"/>
      <c r="BZ201" s="251"/>
      <c r="CA201" s="251"/>
      <c r="CB201" s="251"/>
      <c r="CC201" s="251"/>
      <c r="CD201" s="251"/>
      <c r="CE201" s="251"/>
      <c r="CF201" s="251"/>
      <c r="CG201" s="251"/>
      <c r="CH201" s="251"/>
      <c r="CI201" s="251"/>
      <c r="CJ201" s="251"/>
      <c r="CK201" s="251"/>
      <c r="CL201" s="251"/>
      <c r="CM201" s="251"/>
      <c r="CN201" s="251"/>
    </row>
    <row r="202" spans="3:92" ht="19.350000000000001" customHeight="1">
      <c r="C202" s="14"/>
      <c r="D202" s="188"/>
      <c r="E202" s="188"/>
      <c r="F202" s="188"/>
      <c r="G202" s="188"/>
      <c r="H202" s="188"/>
      <c r="I202" s="188"/>
      <c r="J202" s="188"/>
      <c r="K202" s="188"/>
      <c r="L202" s="188"/>
      <c r="M202" s="188"/>
      <c r="N202" s="189"/>
      <c r="O202" s="189"/>
      <c r="P202" s="189"/>
      <c r="Q202" s="189"/>
      <c r="R202" s="190"/>
      <c r="S202" s="190"/>
      <c r="T202" s="190"/>
      <c r="U202" s="222" t="s">
        <v>52</v>
      </c>
      <c r="V202" s="223"/>
      <c r="W202" s="223"/>
      <c r="X202" s="223"/>
      <c r="Y202" s="223"/>
      <c r="Z202" s="223"/>
      <c r="AA202" s="223"/>
      <c r="AB202" s="223"/>
      <c r="AC202" s="222" t="s">
        <v>53</v>
      </c>
      <c r="AD202" s="223"/>
      <c r="AE202" s="223"/>
      <c r="AF202" s="223"/>
      <c r="AG202" s="223"/>
      <c r="AH202" s="223"/>
      <c r="AI202" s="223"/>
      <c r="AJ202" s="224"/>
      <c r="AK202" s="170"/>
      <c r="AL202" s="150"/>
      <c r="AM202" s="54"/>
      <c r="AN202" s="181"/>
      <c r="AO202" s="181"/>
      <c r="AP202" s="181"/>
      <c r="AQ202" s="181"/>
      <c r="AR202" s="181"/>
      <c r="AS202" s="181"/>
      <c r="AT202" s="181"/>
      <c r="AU202" s="181"/>
      <c r="AV202" s="181"/>
      <c r="AW202" s="181"/>
      <c r="AX202" s="181"/>
      <c r="AY202" s="181"/>
      <c r="AZ202" s="181"/>
      <c r="BA202" s="181"/>
      <c r="BB202" s="181"/>
      <c r="BC202" s="55"/>
      <c r="BD202" s="150"/>
      <c r="BE202" s="150"/>
      <c r="BF202" s="182"/>
      <c r="BG202" s="183"/>
      <c r="BH202" s="183"/>
      <c r="BI202" s="183"/>
      <c r="BJ202" s="182"/>
      <c r="BK202" s="183"/>
      <c r="BL202" s="183"/>
      <c r="BM202" s="183"/>
      <c r="BN202" s="182"/>
      <c r="BO202" s="183"/>
      <c r="BP202" s="183"/>
      <c r="BQ202" s="184"/>
      <c r="BR202" s="15"/>
      <c r="BX202" s="251"/>
      <c r="BY202" s="251"/>
      <c r="BZ202" s="251"/>
      <c r="CA202" s="251"/>
      <c r="CB202" s="251"/>
      <c r="CC202" s="251"/>
      <c r="CD202" s="251"/>
      <c r="CE202" s="251"/>
      <c r="CF202" s="251"/>
      <c r="CG202" s="251"/>
      <c r="CH202" s="251"/>
      <c r="CI202" s="251"/>
      <c r="CJ202" s="251"/>
      <c r="CK202" s="251"/>
      <c r="CL202" s="251"/>
      <c r="CM202" s="251"/>
      <c r="CN202" s="251"/>
    </row>
    <row r="203" spans="3:92" ht="19.350000000000001" customHeight="1">
      <c r="C203" s="14"/>
      <c r="D203" s="124"/>
      <c r="E203" s="124"/>
      <c r="F203" s="124"/>
      <c r="G203" s="124"/>
      <c r="H203" s="124"/>
      <c r="I203" s="124"/>
      <c r="J203" s="124"/>
      <c r="K203" s="124"/>
      <c r="L203" s="124"/>
      <c r="M203" s="124"/>
      <c r="N203" s="124"/>
      <c r="O203" s="124"/>
      <c r="P203" s="150"/>
      <c r="Q203" s="150"/>
      <c r="R203" s="150"/>
      <c r="S203" s="156"/>
      <c r="T203" s="156"/>
      <c r="U203" s="227"/>
      <c r="V203" s="228"/>
      <c r="W203" s="228"/>
      <c r="X203" s="228"/>
      <c r="Y203" s="228"/>
      <c r="Z203" s="228"/>
      <c r="AA203" s="228"/>
      <c r="AB203" s="228"/>
      <c r="AC203" s="252"/>
      <c r="AD203" s="253"/>
      <c r="AE203" s="253"/>
      <c r="AF203" s="253"/>
      <c r="AG203" s="253"/>
      <c r="AH203" s="253"/>
      <c r="AI203" s="253"/>
      <c r="AJ203" s="254"/>
      <c r="AK203" s="170"/>
      <c r="AL203" s="150"/>
      <c r="AM203" s="54"/>
      <c r="AN203" s="181"/>
      <c r="AO203" s="181"/>
      <c r="AP203" s="181"/>
      <c r="AQ203" s="181"/>
      <c r="AR203" s="181"/>
      <c r="AS203" s="181"/>
      <c r="AT203" s="181"/>
      <c r="AU203" s="181"/>
      <c r="AV203" s="181"/>
      <c r="AW203" s="181"/>
      <c r="AX203" s="181"/>
      <c r="AY203" s="181"/>
      <c r="AZ203" s="181"/>
      <c r="BA203" s="181"/>
      <c r="BB203" s="181"/>
      <c r="BC203" s="55"/>
      <c r="BD203" s="199"/>
      <c r="BE203" s="199"/>
      <c r="BF203" s="182"/>
      <c r="BG203" s="183"/>
      <c r="BH203" s="183"/>
      <c r="BI203" s="183"/>
      <c r="BJ203" s="182"/>
      <c r="BK203" s="183"/>
      <c r="BL203" s="183"/>
      <c r="BM203" s="183"/>
      <c r="BN203" s="182"/>
      <c r="BO203" s="183"/>
      <c r="BP203" s="183"/>
      <c r="BQ203" s="184"/>
      <c r="BR203" s="15"/>
      <c r="BX203" s="251"/>
      <c r="BY203" s="251"/>
      <c r="BZ203" s="251"/>
      <c r="CA203" s="251"/>
      <c r="CB203" s="251"/>
      <c r="CC203" s="251"/>
      <c r="CD203" s="251"/>
      <c r="CE203" s="251"/>
      <c r="CF203" s="251"/>
      <c r="CG203" s="251"/>
      <c r="CH203" s="251"/>
      <c r="CI203" s="251"/>
      <c r="CJ203" s="251"/>
      <c r="CK203" s="251"/>
      <c r="CL203" s="251"/>
      <c r="CM203" s="251"/>
      <c r="CN203" s="251"/>
    </row>
    <row r="204" spans="3:92" ht="15.6" customHeight="1">
      <c r="C204" s="14"/>
      <c r="D204" s="124"/>
      <c r="E204" s="124"/>
      <c r="F204" s="124"/>
      <c r="G204" s="124"/>
      <c r="H204" s="124"/>
      <c r="I204" s="124"/>
      <c r="J204" s="124"/>
      <c r="K204" s="124"/>
      <c r="L204" s="124"/>
      <c r="M204" s="124"/>
      <c r="N204" s="124"/>
      <c r="O204" s="124"/>
      <c r="P204" s="150"/>
      <c r="Q204" s="150"/>
      <c r="R204" s="150"/>
      <c r="S204" s="156"/>
      <c r="T204" s="156"/>
      <c r="U204" s="138" t="str">
        <f>IF([9]回答表!F18="下水道事業",IF([9]回答表!X52="●",[9]回答表!Y313,IF([9]回答表!AA52="●",[9]回答表!Y383,"")),"")</f>
        <v/>
      </c>
      <c r="V204" s="139"/>
      <c r="W204" s="139"/>
      <c r="X204" s="139"/>
      <c r="Y204" s="139"/>
      <c r="Z204" s="139"/>
      <c r="AA204" s="139"/>
      <c r="AB204" s="140"/>
      <c r="AC204" s="138" t="str">
        <f>IF([9]回答表!F18="下水道事業",IF([9]回答表!X52="●",[9]回答表!Y314,IF([9]回答表!AA52="●",[9]回答表!Y384,"")),"")</f>
        <v/>
      </c>
      <c r="AD204" s="139"/>
      <c r="AE204" s="139"/>
      <c r="AF204" s="139"/>
      <c r="AG204" s="139"/>
      <c r="AH204" s="139"/>
      <c r="AI204" s="139"/>
      <c r="AJ204" s="140"/>
      <c r="AK204" s="170"/>
      <c r="AL204" s="150"/>
      <c r="AM204" s="54"/>
      <c r="AN204" s="181"/>
      <c r="AO204" s="181"/>
      <c r="AP204" s="181"/>
      <c r="AQ204" s="181"/>
      <c r="AR204" s="181"/>
      <c r="AS204" s="181"/>
      <c r="AT204" s="181"/>
      <c r="AU204" s="181"/>
      <c r="AV204" s="181"/>
      <c r="AW204" s="181"/>
      <c r="AX204" s="181"/>
      <c r="AY204" s="181"/>
      <c r="AZ204" s="181"/>
      <c r="BA204" s="181"/>
      <c r="BB204" s="181"/>
      <c r="BC204" s="55"/>
      <c r="BD204" s="199"/>
      <c r="BE204" s="199"/>
      <c r="BF204" s="182" t="s">
        <v>9</v>
      </c>
      <c r="BG204" s="183"/>
      <c r="BH204" s="183"/>
      <c r="BI204" s="183"/>
      <c r="BJ204" s="182" t="s">
        <v>10</v>
      </c>
      <c r="BK204" s="183"/>
      <c r="BL204" s="183"/>
      <c r="BM204" s="183"/>
      <c r="BN204" s="182" t="s">
        <v>11</v>
      </c>
      <c r="BO204" s="183"/>
      <c r="BP204" s="183"/>
      <c r="BQ204" s="184"/>
      <c r="BR204" s="15"/>
      <c r="BX204" s="251"/>
      <c r="BY204" s="251"/>
      <c r="BZ204" s="251"/>
      <c r="CA204" s="251"/>
      <c r="CB204" s="251"/>
      <c r="CC204" s="251"/>
      <c r="CD204" s="251"/>
      <c r="CE204" s="251"/>
      <c r="CF204" s="251"/>
      <c r="CG204" s="251"/>
      <c r="CH204" s="251"/>
      <c r="CI204" s="251"/>
      <c r="CJ204" s="251"/>
      <c r="CK204" s="251"/>
      <c r="CL204" s="251"/>
      <c r="CM204" s="251"/>
      <c r="CN204" s="251"/>
    </row>
    <row r="205" spans="3:92" ht="15.6" customHeight="1">
      <c r="C205" s="14"/>
      <c r="D205" s="124"/>
      <c r="E205" s="124"/>
      <c r="F205" s="124"/>
      <c r="G205" s="124"/>
      <c r="H205" s="124"/>
      <c r="I205" s="124"/>
      <c r="J205" s="124"/>
      <c r="K205" s="124"/>
      <c r="L205" s="124"/>
      <c r="M205" s="124"/>
      <c r="N205" s="124"/>
      <c r="O205" s="124"/>
      <c r="P205" s="150"/>
      <c r="Q205" s="150"/>
      <c r="R205" s="150"/>
      <c r="S205" s="156"/>
      <c r="T205" s="156"/>
      <c r="U205" s="135"/>
      <c r="V205" s="136"/>
      <c r="W205" s="136"/>
      <c r="X205" s="136"/>
      <c r="Y205" s="136"/>
      <c r="Z205" s="136"/>
      <c r="AA205" s="136"/>
      <c r="AB205" s="137"/>
      <c r="AC205" s="135"/>
      <c r="AD205" s="136"/>
      <c r="AE205" s="136"/>
      <c r="AF205" s="136"/>
      <c r="AG205" s="136"/>
      <c r="AH205" s="136"/>
      <c r="AI205" s="136"/>
      <c r="AJ205" s="137"/>
      <c r="AK205" s="170"/>
      <c r="AL205" s="150"/>
      <c r="AM205" s="56"/>
      <c r="AN205" s="57"/>
      <c r="AO205" s="57"/>
      <c r="AP205" s="57"/>
      <c r="AQ205" s="57"/>
      <c r="AR205" s="57"/>
      <c r="AS205" s="57"/>
      <c r="AT205" s="57"/>
      <c r="AU205" s="57"/>
      <c r="AV205" s="57"/>
      <c r="AW205" s="57"/>
      <c r="AX205" s="57"/>
      <c r="AY205" s="57"/>
      <c r="AZ205" s="57"/>
      <c r="BA205" s="57"/>
      <c r="BB205" s="57"/>
      <c r="BC205" s="58"/>
      <c r="BD205" s="199"/>
      <c r="BE205" s="199"/>
      <c r="BF205" s="182"/>
      <c r="BG205" s="183"/>
      <c r="BH205" s="183"/>
      <c r="BI205" s="183"/>
      <c r="BJ205" s="182"/>
      <c r="BK205" s="183"/>
      <c r="BL205" s="183"/>
      <c r="BM205" s="183"/>
      <c r="BN205" s="182"/>
      <c r="BO205" s="183"/>
      <c r="BP205" s="183"/>
      <c r="BQ205" s="184"/>
      <c r="BR205" s="15"/>
      <c r="BX205" s="251"/>
      <c r="BY205" s="251"/>
      <c r="BZ205" s="251"/>
      <c r="CA205" s="251"/>
      <c r="CB205" s="251"/>
      <c r="CC205" s="251"/>
      <c r="CD205" s="251"/>
      <c r="CE205" s="251"/>
      <c r="CF205" s="251"/>
      <c r="CG205" s="251"/>
      <c r="CH205" s="251"/>
      <c r="CI205" s="251"/>
      <c r="CJ205" s="251"/>
      <c r="CK205" s="251"/>
      <c r="CL205" s="251"/>
      <c r="CM205" s="251"/>
      <c r="CN205" s="251"/>
    </row>
    <row r="206" spans="3:92" ht="15.6" customHeight="1">
      <c r="C206" s="14"/>
      <c r="D206" s="124"/>
      <c r="E206" s="124"/>
      <c r="F206" s="124"/>
      <c r="G206" s="124"/>
      <c r="H206" s="124"/>
      <c r="I206" s="124"/>
      <c r="J206" s="124"/>
      <c r="K206" s="124"/>
      <c r="L206" s="124"/>
      <c r="M206" s="124"/>
      <c r="N206" s="124"/>
      <c r="O206" s="124"/>
      <c r="P206" s="150"/>
      <c r="Q206" s="150"/>
      <c r="R206" s="150"/>
      <c r="S206" s="156"/>
      <c r="T206" s="156"/>
      <c r="U206" s="142"/>
      <c r="V206" s="143"/>
      <c r="W206" s="143"/>
      <c r="X206" s="143"/>
      <c r="Y206" s="143"/>
      <c r="Z206" s="143"/>
      <c r="AA206" s="143"/>
      <c r="AB206" s="144"/>
      <c r="AC206" s="142"/>
      <c r="AD206" s="143"/>
      <c r="AE206" s="143"/>
      <c r="AF206" s="143"/>
      <c r="AG206" s="143"/>
      <c r="AH206" s="143"/>
      <c r="AI206" s="143"/>
      <c r="AJ206" s="144"/>
      <c r="AK206" s="170"/>
      <c r="AL206" s="150"/>
      <c r="AM206" s="124"/>
      <c r="AN206" s="124"/>
      <c r="AO206" s="124"/>
      <c r="AP206" s="124"/>
      <c r="AQ206" s="124"/>
      <c r="AR206" s="124"/>
      <c r="AS206" s="124"/>
      <c r="AT206" s="124"/>
      <c r="AU206" s="124"/>
      <c r="AV206" s="124"/>
      <c r="AW206" s="124"/>
      <c r="AX206" s="124"/>
      <c r="AY206" s="124"/>
      <c r="AZ206" s="124"/>
      <c r="BA206" s="124"/>
      <c r="BB206" s="124"/>
      <c r="BC206" s="157"/>
      <c r="BD206" s="199"/>
      <c r="BE206" s="199"/>
      <c r="BF206" s="208"/>
      <c r="BG206" s="209"/>
      <c r="BH206" s="209"/>
      <c r="BI206" s="209"/>
      <c r="BJ206" s="208"/>
      <c r="BK206" s="209"/>
      <c r="BL206" s="209"/>
      <c r="BM206" s="209"/>
      <c r="BN206" s="208"/>
      <c r="BO206" s="209"/>
      <c r="BP206" s="209"/>
      <c r="BQ206" s="210"/>
      <c r="BR206" s="15"/>
      <c r="BX206" s="251"/>
      <c r="BY206" s="251"/>
      <c r="BZ206" s="251"/>
      <c r="CA206" s="251"/>
      <c r="CB206" s="251"/>
      <c r="CC206" s="251"/>
      <c r="CD206" s="251"/>
      <c r="CE206" s="251"/>
      <c r="CF206" s="251"/>
      <c r="CG206" s="251"/>
      <c r="CH206" s="251"/>
      <c r="CI206" s="251"/>
      <c r="CJ206" s="251"/>
      <c r="CK206" s="251"/>
      <c r="CL206" s="251"/>
      <c r="CM206" s="251"/>
      <c r="CN206" s="251"/>
    </row>
    <row r="207" spans="3:92" ht="18" customHeight="1">
      <c r="C207" s="14"/>
      <c r="D207" s="124"/>
      <c r="E207" s="124"/>
      <c r="F207" s="124"/>
      <c r="G207" s="124"/>
      <c r="H207" s="124"/>
      <c r="I207" s="124"/>
      <c r="J207" s="124"/>
      <c r="K207" s="124"/>
      <c r="L207" s="124"/>
      <c r="M207" s="124"/>
      <c r="N207" s="124"/>
      <c r="O207" s="124"/>
      <c r="P207" s="150"/>
      <c r="Q207" s="150"/>
      <c r="R207" s="156"/>
      <c r="S207" s="156"/>
      <c r="T207" s="156"/>
      <c r="U207" s="124"/>
      <c r="V207" s="124"/>
      <c r="W207" s="124"/>
      <c r="X207" s="124"/>
      <c r="Y207" s="124"/>
      <c r="Z207" s="124"/>
      <c r="AA207" s="124"/>
      <c r="AB207" s="124"/>
      <c r="AC207" s="124"/>
      <c r="AD207" s="149"/>
      <c r="AE207" s="150"/>
      <c r="AF207" s="150"/>
      <c r="AG207" s="150"/>
      <c r="AH207" s="150"/>
      <c r="AI207" s="150"/>
      <c r="AJ207" s="150"/>
      <c r="AK207" s="150"/>
      <c r="AL207" s="150"/>
      <c r="AM207" s="150"/>
      <c r="AN207" s="151"/>
      <c r="AO207" s="151"/>
      <c r="AP207" s="151"/>
      <c r="AQ207" s="152"/>
      <c r="AR207" s="124"/>
      <c r="AS207" s="18"/>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5"/>
      <c r="BS207" s="16"/>
      <c r="BT207" s="124"/>
      <c r="BU207" s="124"/>
      <c r="BV207" s="124"/>
      <c r="BW207" s="124"/>
      <c r="BX207" s="251"/>
      <c r="BY207" s="251"/>
      <c r="BZ207" s="251"/>
      <c r="CA207" s="251"/>
      <c r="CB207" s="251"/>
      <c r="CC207" s="251"/>
      <c r="CD207" s="251"/>
      <c r="CE207" s="251"/>
      <c r="CF207" s="251"/>
      <c r="CG207" s="251"/>
      <c r="CH207" s="251"/>
      <c r="CI207" s="251"/>
      <c r="CJ207" s="251"/>
      <c r="CK207" s="251"/>
      <c r="CL207" s="251"/>
      <c r="CM207" s="251"/>
      <c r="CN207" s="251"/>
    </row>
    <row r="208" spans="3:92" ht="18.95" customHeight="1">
      <c r="C208" s="14"/>
      <c r="D208" s="188"/>
      <c r="E208" s="188"/>
      <c r="F208" s="188"/>
      <c r="G208" s="188"/>
      <c r="H208" s="188"/>
      <c r="I208" s="188"/>
      <c r="J208" s="188"/>
      <c r="K208" s="188"/>
      <c r="L208" s="188"/>
      <c r="M208" s="188"/>
      <c r="N208" s="189"/>
      <c r="O208" s="189"/>
      <c r="P208" s="189"/>
      <c r="Q208" s="189"/>
      <c r="R208" s="156"/>
      <c r="S208" s="156"/>
      <c r="T208" s="156"/>
      <c r="U208" s="237" t="s">
        <v>54</v>
      </c>
      <c r="V208" s="238"/>
      <c r="W208" s="238"/>
      <c r="X208" s="238"/>
      <c r="Y208" s="238"/>
      <c r="Z208" s="238"/>
      <c r="AA208" s="238"/>
      <c r="AB208" s="238"/>
      <c r="AC208" s="237" t="s">
        <v>55</v>
      </c>
      <c r="AD208" s="238"/>
      <c r="AE208" s="238"/>
      <c r="AF208" s="238"/>
      <c r="AG208" s="238"/>
      <c r="AH208" s="238"/>
      <c r="AI208" s="238"/>
      <c r="AJ208" s="239"/>
      <c r="AK208" s="237" t="s">
        <v>56</v>
      </c>
      <c r="AL208" s="238"/>
      <c r="AM208" s="238"/>
      <c r="AN208" s="238"/>
      <c r="AO208" s="238"/>
      <c r="AP208" s="238"/>
      <c r="AQ208" s="238"/>
      <c r="AR208" s="238"/>
      <c r="AS208" s="237" t="s">
        <v>85</v>
      </c>
      <c r="AT208" s="238"/>
      <c r="AU208" s="238"/>
      <c r="AV208" s="238"/>
      <c r="AW208" s="238"/>
      <c r="AX208" s="238"/>
      <c r="AY208" s="238"/>
      <c r="AZ208" s="239"/>
      <c r="BA208" s="237" t="s">
        <v>57</v>
      </c>
      <c r="BB208" s="238"/>
      <c r="BC208" s="238"/>
      <c r="BD208" s="238"/>
      <c r="BE208" s="238"/>
      <c r="BF208" s="238"/>
      <c r="BG208" s="238"/>
      <c r="BH208" s="239"/>
      <c r="BI208" s="124"/>
      <c r="BJ208" s="124"/>
      <c r="BK208" s="124"/>
      <c r="BL208" s="124"/>
      <c r="BM208" s="124"/>
      <c r="BN208" s="124"/>
      <c r="BO208" s="124"/>
      <c r="BP208" s="124"/>
      <c r="BQ208" s="124"/>
      <c r="BR208" s="15"/>
      <c r="BS208" s="16"/>
      <c r="BT208" s="124"/>
      <c r="BU208" s="124"/>
      <c r="BV208" s="124"/>
      <c r="BW208" s="124"/>
      <c r="BX208" s="251"/>
      <c r="BY208" s="251"/>
      <c r="BZ208" s="251"/>
      <c r="CA208" s="251"/>
      <c r="CB208" s="251"/>
      <c r="CC208" s="251"/>
      <c r="CD208" s="251"/>
      <c r="CE208" s="251"/>
      <c r="CF208" s="251"/>
      <c r="CG208" s="251"/>
      <c r="CH208" s="251"/>
      <c r="CI208" s="251"/>
      <c r="CJ208" s="251"/>
      <c r="CK208" s="251"/>
      <c r="CL208" s="251"/>
      <c r="CM208" s="251"/>
      <c r="CN208" s="251"/>
    </row>
    <row r="209" spans="1:86" ht="15.6" customHeight="1">
      <c r="C209" s="14"/>
      <c r="D209" s="124"/>
      <c r="E209" s="124"/>
      <c r="F209" s="124"/>
      <c r="G209" s="124"/>
      <c r="H209" s="124"/>
      <c r="I209" s="124"/>
      <c r="J209" s="124"/>
      <c r="K209" s="124"/>
      <c r="L209" s="124"/>
      <c r="M209" s="124"/>
      <c r="N209" s="124"/>
      <c r="O209" s="124"/>
      <c r="P209" s="150"/>
      <c r="Q209" s="150"/>
      <c r="R209" s="156"/>
      <c r="S209" s="156"/>
      <c r="T209" s="156"/>
      <c r="U209" s="255"/>
      <c r="V209" s="256"/>
      <c r="W209" s="256"/>
      <c r="X209" s="256"/>
      <c r="Y209" s="256"/>
      <c r="Z209" s="256"/>
      <c r="AA209" s="256"/>
      <c r="AB209" s="256"/>
      <c r="AC209" s="255"/>
      <c r="AD209" s="256"/>
      <c r="AE209" s="256"/>
      <c r="AF209" s="256"/>
      <c r="AG209" s="256"/>
      <c r="AH209" s="256"/>
      <c r="AI209" s="256"/>
      <c r="AJ209" s="257"/>
      <c r="AK209" s="255"/>
      <c r="AL209" s="256"/>
      <c r="AM209" s="256"/>
      <c r="AN209" s="256"/>
      <c r="AO209" s="256"/>
      <c r="AP209" s="256"/>
      <c r="AQ209" s="256"/>
      <c r="AR209" s="256"/>
      <c r="AS209" s="255"/>
      <c r="AT209" s="256"/>
      <c r="AU209" s="256"/>
      <c r="AV209" s="256"/>
      <c r="AW209" s="256"/>
      <c r="AX209" s="256"/>
      <c r="AY209" s="256"/>
      <c r="AZ209" s="257"/>
      <c r="BA209" s="255"/>
      <c r="BB209" s="256"/>
      <c r="BC209" s="256"/>
      <c r="BD209" s="256"/>
      <c r="BE209" s="256"/>
      <c r="BF209" s="256"/>
      <c r="BG209" s="256"/>
      <c r="BH209" s="257"/>
      <c r="BI209" s="124"/>
      <c r="BJ209" s="124"/>
      <c r="BK209" s="124"/>
      <c r="BL209" s="124"/>
      <c r="BM209" s="124"/>
      <c r="BN209" s="124"/>
      <c r="BO209" s="124"/>
      <c r="BP209" s="124"/>
      <c r="BQ209" s="124"/>
      <c r="BR209" s="15"/>
      <c r="BS209" s="16"/>
      <c r="BT209" s="124"/>
      <c r="BU209" s="124"/>
      <c r="BV209" s="124"/>
      <c r="BW209" s="124"/>
      <c r="BX209" s="124"/>
      <c r="BY209" s="124"/>
      <c r="BZ209" s="124"/>
      <c r="CA209" s="124"/>
      <c r="CB209" s="124"/>
      <c r="CC209" s="124"/>
      <c r="CD209" s="124"/>
      <c r="CE209" s="124"/>
      <c r="CF209" s="124"/>
      <c r="CG209" s="124"/>
      <c r="CH209" s="124"/>
    </row>
    <row r="210" spans="1:86" ht="15.6" customHeight="1">
      <c r="C210" s="14"/>
      <c r="D210" s="124"/>
      <c r="E210" s="124"/>
      <c r="F210" s="124"/>
      <c r="G210" s="124"/>
      <c r="H210" s="124"/>
      <c r="I210" s="124"/>
      <c r="J210" s="124"/>
      <c r="K210" s="124"/>
      <c r="L210" s="124"/>
      <c r="M210" s="124"/>
      <c r="N210" s="124"/>
      <c r="O210" s="124"/>
      <c r="P210" s="150"/>
      <c r="Q210" s="150"/>
      <c r="R210" s="156"/>
      <c r="S210" s="156"/>
      <c r="T210" s="156"/>
      <c r="U210" s="138" t="str">
        <f>IF([9]回答表!F18="下水道事業",IF([9]回答表!X52="●",[9]回答表!Y316,IF([9]回答表!AA52="●",[9]回答表!Y386,"")),"")</f>
        <v/>
      </c>
      <c r="V210" s="139"/>
      <c r="W210" s="139"/>
      <c r="X210" s="139"/>
      <c r="Y210" s="139"/>
      <c r="Z210" s="139"/>
      <c r="AA210" s="139"/>
      <c r="AB210" s="140"/>
      <c r="AC210" s="138" t="str">
        <f>IF([9]回答表!F18="下水道事業",IF([9]回答表!X52="●",[9]回答表!Y317,IF([9]回答表!AA52="●",[9]回答表!Y387,"")),"")</f>
        <v/>
      </c>
      <c r="AD210" s="139"/>
      <c r="AE210" s="139"/>
      <c r="AF210" s="139"/>
      <c r="AG210" s="139"/>
      <c r="AH210" s="139"/>
      <c r="AI210" s="139"/>
      <c r="AJ210" s="140"/>
      <c r="AK210" s="138" t="str">
        <f>IF([9]回答表!F18="下水道事業",IF([9]回答表!X52="●",[9]回答表!Y318,IF([9]回答表!AA52="●",[9]回答表!Y388,"")),"")</f>
        <v/>
      </c>
      <c r="AL210" s="139"/>
      <c r="AM210" s="139"/>
      <c r="AN210" s="139"/>
      <c r="AO210" s="139"/>
      <c r="AP210" s="139"/>
      <c r="AQ210" s="139"/>
      <c r="AR210" s="140"/>
      <c r="AS210" s="138" t="str">
        <f>IF([9]回答表!F18="下水道事業",IF([9]回答表!X52="●",[9]回答表!Y319,IF([9]回答表!AA52="●",[9]回答表!Y389,"")),"")</f>
        <v/>
      </c>
      <c r="AT210" s="139"/>
      <c r="AU210" s="139"/>
      <c r="AV210" s="139"/>
      <c r="AW210" s="139"/>
      <c r="AX210" s="139"/>
      <c r="AY210" s="139"/>
      <c r="AZ210" s="140"/>
      <c r="BA210" s="138" t="str">
        <f>IF([9]回答表!F18="下水道事業",IF([9]回答表!X52="●",[9]回答表!Y320,IF([9]回答表!AA52="●",[9]回答表!Y390,"")),"")</f>
        <v/>
      </c>
      <c r="BB210" s="139"/>
      <c r="BC210" s="139"/>
      <c r="BD210" s="139"/>
      <c r="BE210" s="139"/>
      <c r="BF210" s="139"/>
      <c r="BG210" s="139"/>
      <c r="BH210" s="140"/>
      <c r="BI210" s="124"/>
      <c r="BJ210" s="124"/>
      <c r="BK210" s="124"/>
      <c r="BL210" s="124"/>
      <c r="BM210" s="124"/>
      <c r="BN210" s="124"/>
      <c r="BO210" s="124"/>
      <c r="BP210" s="124"/>
      <c r="BQ210" s="124"/>
      <c r="BR210" s="15"/>
      <c r="BS210" s="16"/>
      <c r="BT210" s="124"/>
      <c r="BU210" s="124"/>
      <c r="BV210" s="124"/>
      <c r="BW210" s="124"/>
      <c r="BX210" s="124"/>
      <c r="BY210" s="124"/>
      <c r="BZ210" s="124"/>
      <c r="CA210" s="124"/>
      <c r="CB210" s="124"/>
      <c r="CC210" s="124"/>
      <c r="CD210" s="124"/>
      <c r="CE210" s="124"/>
      <c r="CF210" s="124"/>
      <c r="CG210" s="124"/>
      <c r="CH210" s="124"/>
    </row>
    <row r="211" spans="1:86" ht="15.6" customHeight="1">
      <c r="C211" s="14"/>
      <c r="D211" s="124"/>
      <c r="E211" s="124"/>
      <c r="F211" s="124"/>
      <c r="G211" s="124"/>
      <c r="H211" s="124"/>
      <c r="I211" s="124"/>
      <c r="J211" s="124"/>
      <c r="K211" s="124"/>
      <c r="L211" s="124"/>
      <c r="M211" s="124"/>
      <c r="N211" s="124"/>
      <c r="O211" s="124"/>
      <c r="P211" s="150"/>
      <c r="Q211" s="150"/>
      <c r="R211" s="156"/>
      <c r="S211" s="156"/>
      <c r="T211" s="156"/>
      <c r="U211" s="135"/>
      <c r="V211" s="136"/>
      <c r="W211" s="136"/>
      <c r="X211" s="136"/>
      <c r="Y211" s="136"/>
      <c r="Z211" s="136"/>
      <c r="AA211" s="136"/>
      <c r="AB211" s="137"/>
      <c r="AC211" s="135"/>
      <c r="AD211" s="136"/>
      <c r="AE211" s="136"/>
      <c r="AF211" s="136"/>
      <c r="AG211" s="136"/>
      <c r="AH211" s="136"/>
      <c r="AI211" s="136"/>
      <c r="AJ211" s="137"/>
      <c r="AK211" s="135"/>
      <c r="AL211" s="136"/>
      <c r="AM211" s="136"/>
      <c r="AN211" s="136"/>
      <c r="AO211" s="136"/>
      <c r="AP211" s="136"/>
      <c r="AQ211" s="136"/>
      <c r="AR211" s="137"/>
      <c r="AS211" s="135"/>
      <c r="AT211" s="136"/>
      <c r="AU211" s="136"/>
      <c r="AV211" s="136"/>
      <c r="AW211" s="136"/>
      <c r="AX211" s="136"/>
      <c r="AY211" s="136"/>
      <c r="AZ211" s="137"/>
      <c r="BA211" s="135"/>
      <c r="BB211" s="136"/>
      <c r="BC211" s="136"/>
      <c r="BD211" s="136"/>
      <c r="BE211" s="136"/>
      <c r="BF211" s="136"/>
      <c r="BG211" s="136"/>
      <c r="BH211" s="137"/>
      <c r="BI211" s="124"/>
      <c r="BJ211" s="124"/>
      <c r="BK211" s="124"/>
      <c r="BL211" s="124"/>
      <c r="BM211" s="124"/>
      <c r="BN211" s="124"/>
      <c r="BO211" s="124"/>
      <c r="BP211" s="124"/>
      <c r="BQ211" s="124"/>
      <c r="BR211" s="15"/>
      <c r="BS211" s="16"/>
      <c r="BT211" s="124"/>
      <c r="BU211" s="124"/>
      <c r="BV211" s="124"/>
      <c r="BW211" s="124"/>
      <c r="BX211" s="124"/>
      <c r="BY211" s="124"/>
      <c r="BZ211" s="124"/>
      <c r="CA211" s="124"/>
      <c r="CB211" s="124"/>
      <c r="CC211" s="124"/>
      <c r="CD211" s="124"/>
      <c r="CE211" s="124"/>
      <c r="CF211" s="124"/>
      <c r="CG211" s="124"/>
      <c r="CH211" s="124"/>
    </row>
    <row r="212" spans="1:86" ht="15.6" customHeight="1">
      <c r="C212" s="14"/>
      <c r="D212" s="124"/>
      <c r="E212" s="124"/>
      <c r="F212" s="124"/>
      <c r="G212" s="124"/>
      <c r="H212" s="124"/>
      <c r="I212" s="124"/>
      <c r="J212" s="124"/>
      <c r="K212" s="124"/>
      <c r="L212" s="124"/>
      <c r="M212" s="124"/>
      <c r="N212" s="124"/>
      <c r="O212" s="124"/>
      <c r="P212" s="150"/>
      <c r="Q212" s="150"/>
      <c r="R212" s="156"/>
      <c r="S212" s="156"/>
      <c r="T212" s="156"/>
      <c r="U212" s="142"/>
      <c r="V212" s="143"/>
      <c r="W212" s="143"/>
      <c r="X212" s="143"/>
      <c r="Y212" s="143"/>
      <c r="Z212" s="143"/>
      <c r="AA212" s="143"/>
      <c r="AB212" s="144"/>
      <c r="AC212" s="142"/>
      <c r="AD212" s="143"/>
      <c r="AE212" s="143"/>
      <c r="AF212" s="143"/>
      <c r="AG212" s="143"/>
      <c r="AH212" s="143"/>
      <c r="AI212" s="143"/>
      <c r="AJ212" s="144"/>
      <c r="AK212" s="142"/>
      <c r="AL212" s="143"/>
      <c r="AM212" s="143"/>
      <c r="AN212" s="143"/>
      <c r="AO212" s="143"/>
      <c r="AP212" s="143"/>
      <c r="AQ212" s="143"/>
      <c r="AR212" s="144"/>
      <c r="AS212" s="142"/>
      <c r="AT212" s="143"/>
      <c r="AU212" s="143"/>
      <c r="AV212" s="143"/>
      <c r="AW212" s="143"/>
      <c r="AX212" s="143"/>
      <c r="AY212" s="143"/>
      <c r="AZ212" s="144"/>
      <c r="BA212" s="142"/>
      <c r="BB212" s="143"/>
      <c r="BC212" s="143"/>
      <c r="BD212" s="143"/>
      <c r="BE212" s="143"/>
      <c r="BF212" s="143"/>
      <c r="BG212" s="143"/>
      <c r="BH212" s="144"/>
      <c r="BI212" s="124"/>
      <c r="BJ212" s="124"/>
      <c r="BK212" s="124"/>
      <c r="BL212" s="124"/>
      <c r="BM212" s="124"/>
      <c r="BN212" s="124"/>
      <c r="BO212" s="124"/>
      <c r="BP212" s="124"/>
      <c r="BQ212" s="124"/>
      <c r="BR212" s="15"/>
      <c r="BS212" s="16"/>
      <c r="BT212" s="124"/>
      <c r="BU212" s="124"/>
      <c r="BV212" s="124"/>
      <c r="BW212" s="124"/>
      <c r="BX212" s="124"/>
      <c r="BY212" s="124"/>
      <c r="BZ212" s="124"/>
      <c r="CA212" s="124"/>
      <c r="CB212" s="124"/>
      <c r="CC212" s="124"/>
      <c r="CD212" s="124"/>
      <c r="CE212" s="124"/>
      <c r="CF212" s="124"/>
      <c r="CG212" s="124"/>
      <c r="CH212" s="124"/>
    </row>
    <row r="213" spans="1:86" ht="29.45" customHeight="1">
      <c r="C213" s="14"/>
      <c r="D213" s="124"/>
      <c r="E213" s="124"/>
      <c r="F213" s="124"/>
      <c r="G213" s="124"/>
      <c r="H213" s="124"/>
      <c r="I213" s="124"/>
      <c r="J213" s="124"/>
      <c r="K213" s="124"/>
      <c r="L213" s="124"/>
      <c r="M213" s="124"/>
      <c r="N213" s="124"/>
      <c r="O213" s="124"/>
      <c r="P213" s="150"/>
      <c r="Q213" s="150"/>
      <c r="R213" s="156"/>
      <c r="S213" s="156"/>
      <c r="T213" s="156"/>
      <c r="U213" s="124"/>
      <c r="V213" s="124"/>
      <c r="W213" s="124"/>
      <c r="X213" s="124"/>
      <c r="Y213" s="124"/>
      <c r="Z213" s="124"/>
      <c r="AA213" s="124"/>
      <c r="AB213" s="124"/>
      <c r="AC213" s="124"/>
      <c r="AD213" s="149"/>
      <c r="AE213" s="150"/>
      <c r="AF213" s="150"/>
      <c r="AG213" s="150"/>
      <c r="AH213" s="150"/>
      <c r="AI213" s="150"/>
      <c r="AJ213" s="150"/>
      <c r="AK213" s="150"/>
      <c r="AL213" s="150"/>
      <c r="AM213" s="150"/>
      <c r="AN213" s="151"/>
      <c r="AO213" s="151"/>
      <c r="AP213" s="151"/>
      <c r="AQ213" s="152"/>
      <c r="AR213" s="124"/>
      <c r="AS213" s="10"/>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5"/>
      <c r="BS213" s="16"/>
      <c r="BT213" s="124"/>
      <c r="BU213" s="124"/>
      <c r="BV213" s="124"/>
      <c r="BW213" s="124"/>
      <c r="BX213" s="124"/>
      <c r="BY213" s="124"/>
      <c r="BZ213" s="124"/>
      <c r="CA213" s="124"/>
      <c r="CB213" s="124"/>
      <c r="CC213" s="124"/>
      <c r="CD213" s="124"/>
      <c r="CE213" s="124"/>
      <c r="CF213" s="124"/>
      <c r="CG213" s="124"/>
      <c r="CH213" s="124"/>
    </row>
    <row r="214" spans="1:86" ht="15.6" customHeight="1">
      <c r="C214" s="14"/>
      <c r="D214" s="150"/>
      <c r="E214" s="150"/>
      <c r="F214" s="150"/>
      <c r="G214" s="150"/>
      <c r="H214" s="150"/>
      <c r="I214" s="150"/>
      <c r="J214" s="150"/>
      <c r="K214" s="150"/>
      <c r="L214" s="151"/>
      <c r="M214" s="151"/>
      <c r="N214" s="151"/>
      <c r="O214" s="152"/>
      <c r="P214" s="141"/>
      <c r="Q214" s="141"/>
      <c r="R214" s="156"/>
      <c r="S214" s="156"/>
      <c r="T214" s="156"/>
      <c r="U214" s="258" t="s">
        <v>58</v>
      </c>
      <c r="V214" s="259"/>
      <c r="W214" s="259"/>
      <c r="X214" s="259"/>
      <c r="Y214" s="259"/>
      <c r="Z214" s="259"/>
      <c r="AA214" s="259"/>
      <c r="AB214" s="259"/>
      <c r="AC214" s="258" t="s">
        <v>59</v>
      </c>
      <c r="AD214" s="259"/>
      <c r="AE214" s="259"/>
      <c r="AF214" s="259"/>
      <c r="AG214" s="259"/>
      <c r="AH214" s="259"/>
      <c r="AI214" s="259"/>
      <c r="AJ214" s="259"/>
      <c r="AK214" s="258" t="s">
        <v>60</v>
      </c>
      <c r="AL214" s="259"/>
      <c r="AM214" s="259"/>
      <c r="AN214" s="259"/>
      <c r="AO214" s="259"/>
      <c r="AP214" s="259"/>
      <c r="AQ214" s="259"/>
      <c r="AR214" s="260"/>
      <c r="AS214" s="124"/>
      <c r="AT214" s="124"/>
      <c r="AU214" s="124"/>
      <c r="AV214" s="124"/>
      <c r="AW214" s="124"/>
      <c r="AX214" s="124"/>
      <c r="AY214" s="124"/>
      <c r="AZ214" s="124"/>
      <c r="BA214" s="124"/>
      <c r="BB214" s="124"/>
      <c r="BC214" s="149"/>
      <c r="BD214" s="150"/>
      <c r="BE214" s="150"/>
      <c r="BF214" s="150"/>
      <c r="BG214" s="150"/>
      <c r="BH214" s="150"/>
      <c r="BI214" s="150"/>
      <c r="BJ214" s="150"/>
      <c r="BK214" s="150"/>
      <c r="BL214" s="150"/>
      <c r="BM214" s="150"/>
      <c r="BN214" s="151"/>
      <c r="BO214" s="151"/>
      <c r="BP214" s="151"/>
      <c r="BQ214" s="152"/>
      <c r="BR214" s="15"/>
    </row>
    <row r="215" spans="1:86" ht="15.6" customHeight="1">
      <c r="C215" s="14"/>
      <c r="D215" s="231" t="s">
        <v>8</v>
      </c>
      <c r="E215" s="219"/>
      <c r="F215" s="219"/>
      <c r="G215" s="219"/>
      <c r="H215" s="219"/>
      <c r="I215" s="219"/>
      <c r="J215" s="219"/>
      <c r="K215" s="219"/>
      <c r="L215" s="219"/>
      <c r="M215" s="232"/>
      <c r="N215" s="166" t="str">
        <f>IF([9]回答表!F18="下水道事業",IF([9]回答表!AA52="●","●",""),"")</f>
        <v/>
      </c>
      <c r="O215" s="167"/>
      <c r="P215" s="167"/>
      <c r="Q215" s="168"/>
      <c r="R215" s="156"/>
      <c r="S215" s="156"/>
      <c r="T215" s="156"/>
      <c r="U215" s="261"/>
      <c r="V215" s="262"/>
      <c r="W215" s="262"/>
      <c r="X215" s="262"/>
      <c r="Y215" s="262"/>
      <c r="Z215" s="262"/>
      <c r="AA215" s="262"/>
      <c r="AB215" s="262"/>
      <c r="AC215" s="261"/>
      <c r="AD215" s="262"/>
      <c r="AE215" s="262"/>
      <c r="AF215" s="262"/>
      <c r="AG215" s="262"/>
      <c r="AH215" s="262"/>
      <c r="AI215" s="262"/>
      <c r="AJ215" s="262"/>
      <c r="AK215" s="263"/>
      <c r="AL215" s="264"/>
      <c r="AM215" s="264"/>
      <c r="AN215" s="264"/>
      <c r="AO215" s="264"/>
      <c r="AP215" s="264"/>
      <c r="AQ215" s="264"/>
      <c r="AR215" s="265"/>
      <c r="AS215" s="124"/>
      <c r="AT215" s="124"/>
      <c r="AU215" s="124"/>
      <c r="AV215" s="124"/>
      <c r="AW215" s="124"/>
      <c r="AX215" s="124"/>
      <c r="AY215" s="124"/>
      <c r="AZ215" s="124"/>
      <c r="BA215" s="124"/>
      <c r="BB215" s="124"/>
      <c r="BC215" s="149"/>
      <c r="BD215" s="150"/>
      <c r="BE215" s="150"/>
      <c r="BF215" s="150"/>
      <c r="BG215" s="150"/>
      <c r="BH215" s="150"/>
      <c r="BI215" s="150"/>
      <c r="BJ215" s="150"/>
      <c r="BK215" s="150"/>
      <c r="BL215" s="150"/>
      <c r="BM215" s="150"/>
      <c r="BN215" s="151"/>
      <c r="BO215" s="151"/>
      <c r="BP215" s="151"/>
      <c r="BQ215" s="152"/>
      <c r="BR215" s="15"/>
    </row>
    <row r="216" spans="1:86" ht="15.6" customHeight="1">
      <c r="C216" s="14"/>
      <c r="D216" s="219"/>
      <c r="E216" s="219"/>
      <c r="F216" s="219"/>
      <c r="G216" s="219"/>
      <c r="H216" s="219"/>
      <c r="I216" s="219"/>
      <c r="J216" s="219"/>
      <c r="K216" s="219"/>
      <c r="L216" s="219"/>
      <c r="M216" s="232"/>
      <c r="N216" s="178"/>
      <c r="O216" s="179"/>
      <c r="P216" s="179"/>
      <c r="Q216" s="180"/>
      <c r="R216" s="156"/>
      <c r="S216" s="156"/>
      <c r="T216" s="156"/>
      <c r="U216" s="138" t="str">
        <f>IF([9]回答表!F18="下水道事業",IF([9]回答表!X52="●",[9]回答表!N322,IF([9]回答表!AA52="●",[9]回答表!N392,"")),"")</f>
        <v/>
      </c>
      <c r="V216" s="139"/>
      <c r="W216" s="139"/>
      <c r="X216" s="139"/>
      <c r="Y216" s="139"/>
      <c r="Z216" s="139"/>
      <c r="AA216" s="139"/>
      <c r="AB216" s="140"/>
      <c r="AC216" s="138" t="str">
        <f>IF([9]回答表!F18="下水道事業",IF([9]回答表!X52="●",[9]回答表!N323,IF([9]回答表!AA52="●",[9]回答表!N393,"")),"")</f>
        <v/>
      </c>
      <c r="AD216" s="139"/>
      <c r="AE216" s="139"/>
      <c r="AF216" s="139"/>
      <c r="AG216" s="139"/>
      <c r="AH216" s="139"/>
      <c r="AI216" s="139"/>
      <c r="AJ216" s="140"/>
      <c r="AK216" s="138" t="str">
        <f>IF([9]回答表!F18="下水道事業",IF([9]回答表!X52="●",[9]回答表!N324,IF([9]回答表!AA52="●",[9]回答表!N394,"")),"")</f>
        <v/>
      </c>
      <c r="AL216" s="139"/>
      <c r="AM216" s="139"/>
      <c r="AN216" s="139"/>
      <c r="AO216" s="139"/>
      <c r="AP216" s="139"/>
      <c r="AQ216" s="139"/>
      <c r="AR216" s="140"/>
      <c r="AS216" s="124"/>
      <c r="AT216" s="124"/>
      <c r="AU216" s="124"/>
      <c r="AV216" s="124"/>
      <c r="AW216" s="124"/>
      <c r="AX216" s="124"/>
      <c r="AY216" s="124"/>
      <c r="AZ216" s="124"/>
      <c r="BA216" s="124"/>
      <c r="BB216" s="124"/>
      <c r="BC216" s="149"/>
      <c r="BD216" s="150"/>
      <c r="BE216" s="150"/>
      <c r="BF216" s="150"/>
      <c r="BG216" s="150"/>
      <c r="BH216" s="150"/>
      <c r="BI216" s="150"/>
      <c r="BJ216" s="150"/>
      <c r="BK216" s="150"/>
      <c r="BL216" s="150"/>
      <c r="BM216" s="150"/>
      <c r="BN216" s="151"/>
      <c r="BO216" s="151"/>
      <c r="BP216" s="151"/>
      <c r="BQ216" s="152"/>
      <c r="BR216" s="15"/>
    </row>
    <row r="217" spans="1:86" ht="15.6" customHeight="1">
      <c r="C217" s="14"/>
      <c r="D217" s="219"/>
      <c r="E217" s="219"/>
      <c r="F217" s="219"/>
      <c r="G217" s="219"/>
      <c r="H217" s="219"/>
      <c r="I217" s="219"/>
      <c r="J217" s="219"/>
      <c r="K217" s="219"/>
      <c r="L217" s="219"/>
      <c r="M217" s="232"/>
      <c r="N217" s="178"/>
      <c r="O217" s="179"/>
      <c r="P217" s="179"/>
      <c r="Q217" s="180"/>
      <c r="R217" s="156"/>
      <c r="S217" s="156"/>
      <c r="T217" s="156"/>
      <c r="U217" s="135"/>
      <c r="V217" s="136"/>
      <c r="W217" s="136"/>
      <c r="X217" s="136"/>
      <c r="Y217" s="136"/>
      <c r="Z217" s="136"/>
      <c r="AA217" s="136"/>
      <c r="AB217" s="137"/>
      <c r="AC217" s="135"/>
      <c r="AD217" s="136"/>
      <c r="AE217" s="136"/>
      <c r="AF217" s="136"/>
      <c r="AG217" s="136"/>
      <c r="AH217" s="136"/>
      <c r="AI217" s="136"/>
      <c r="AJ217" s="137"/>
      <c r="AK217" s="135"/>
      <c r="AL217" s="136"/>
      <c r="AM217" s="136"/>
      <c r="AN217" s="136"/>
      <c r="AO217" s="136"/>
      <c r="AP217" s="136"/>
      <c r="AQ217" s="136"/>
      <c r="AR217" s="137"/>
      <c r="AS217" s="124"/>
      <c r="AT217" s="124"/>
      <c r="AU217" s="124"/>
      <c r="AV217" s="124"/>
      <c r="AW217" s="124"/>
      <c r="AX217" s="124"/>
      <c r="AY217" s="124"/>
      <c r="AZ217" s="124"/>
      <c r="BA217" s="124"/>
      <c r="BB217" s="124"/>
      <c r="BC217" s="149"/>
      <c r="BD217" s="150"/>
      <c r="BE217" s="150"/>
      <c r="BF217" s="150"/>
      <c r="BG217" s="150"/>
      <c r="BH217" s="150"/>
      <c r="BI217" s="150"/>
      <c r="BJ217" s="150"/>
      <c r="BK217" s="150"/>
      <c r="BL217" s="150"/>
      <c r="BM217" s="150"/>
      <c r="BN217" s="151"/>
      <c r="BO217" s="151"/>
      <c r="BP217" s="151"/>
      <c r="BQ217" s="152"/>
      <c r="BR217" s="15"/>
    </row>
    <row r="218" spans="1:86" ht="15.6" customHeight="1">
      <c r="C218" s="14"/>
      <c r="D218" s="219"/>
      <c r="E218" s="219"/>
      <c r="F218" s="219"/>
      <c r="G218" s="219"/>
      <c r="H218" s="219"/>
      <c r="I218" s="219"/>
      <c r="J218" s="219"/>
      <c r="K218" s="219"/>
      <c r="L218" s="219"/>
      <c r="M218" s="232"/>
      <c r="N218" s="185"/>
      <c r="O218" s="186"/>
      <c r="P218" s="186"/>
      <c r="Q218" s="187"/>
      <c r="R218" s="156"/>
      <c r="S218" s="156"/>
      <c r="T218" s="156"/>
      <c r="U218" s="142"/>
      <c r="V218" s="143"/>
      <c r="W218" s="143"/>
      <c r="X218" s="143"/>
      <c r="Y218" s="143"/>
      <c r="Z218" s="143"/>
      <c r="AA218" s="143"/>
      <c r="AB218" s="144"/>
      <c r="AC218" s="142"/>
      <c r="AD218" s="143"/>
      <c r="AE218" s="143"/>
      <c r="AF218" s="143"/>
      <c r="AG218" s="143"/>
      <c r="AH218" s="143"/>
      <c r="AI218" s="143"/>
      <c r="AJ218" s="144"/>
      <c r="AK218" s="142"/>
      <c r="AL218" s="143"/>
      <c r="AM218" s="143"/>
      <c r="AN218" s="143"/>
      <c r="AO218" s="143"/>
      <c r="AP218" s="143"/>
      <c r="AQ218" s="143"/>
      <c r="AR218" s="144"/>
      <c r="AS218" s="124"/>
      <c r="AT218" s="124"/>
      <c r="AU218" s="124"/>
      <c r="AV218" s="124"/>
      <c r="AW218" s="124"/>
      <c r="AX218" s="124"/>
      <c r="AY218" s="124"/>
      <c r="AZ218" s="124"/>
      <c r="BA218" s="124"/>
      <c r="BB218" s="124"/>
      <c r="BC218" s="149"/>
      <c r="BD218" s="150"/>
      <c r="BE218" s="150"/>
      <c r="BF218" s="150"/>
      <c r="BG218" s="150"/>
      <c r="BH218" s="150"/>
      <c r="BI218" s="150"/>
      <c r="BJ218" s="150"/>
      <c r="BK218" s="150"/>
      <c r="BL218" s="150"/>
      <c r="BM218" s="150"/>
      <c r="BN218" s="151"/>
      <c r="BO218" s="151"/>
      <c r="BP218" s="151"/>
      <c r="BQ218" s="152"/>
      <c r="BR218" s="15"/>
    </row>
    <row r="219" spans="1:86" ht="15.6" customHeight="1">
      <c r="A219" s="16"/>
      <c r="B219" s="16"/>
      <c r="C219" s="14"/>
      <c r="D219" s="188"/>
      <c r="E219" s="188"/>
      <c r="F219" s="188"/>
      <c r="G219" s="188"/>
      <c r="H219" s="188"/>
      <c r="I219" s="188"/>
      <c r="J219" s="188"/>
      <c r="K219" s="188"/>
      <c r="L219" s="188"/>
      <c r="M219" s="188"/>
      <c r="N219" s="188"/>
      <c r="O219" s="188"/>
      <c r="P219" s="188"/>
      <c r="Q219" s="188"/>
      <c r="R219" s="156"/>
      <c r="S219" s="156"/>
      <c r="T219" s="156"/>
      <c r="U219" s="156"/>
      <c r="V219" s="156"/>
      <c r="W219" s="156"/>
      <c r="X219" s="156"/>
      <c r="Y219" s="156"/>
      <c r="Z219" s="156"/>
      <c r="AA219" s="156"/>
      <c r="AB219" s="156"/>
      <c r="AC219" s="156"/>
      <c r="AD219" s="156"/>
      <c r="AE219" s="156"/>
      <c r="AF219" s="156"/>
      <c r="AG219" s="156"/>
      <c r="AH219" s="156"/>
      <c r="AI219" s="156"/>
      <c r="AJ219" s="156"/>
      <c r="AK219" s="170"/>
      <c r="AL219" s="170"/>
      <c r="AM219" s="211"/>
      <c r="AN219" s="211"/>
      <c r="AO219" s="211"/>
      <c r="AP219" s="211"/>
      <c r="AQ219" s="211"/>
      <c r="AR219" s="211"/>
      <c r="AS219" s="211"/>
      <c r="AT219" s="211"/>
      <c r="AU219" s="211"/>
      <c r="AV219" s="211"/>
      <c r="AW219" s="211"/>
      <c r="AX219" s="211"/>
      <c r="AY219" s="211"/>
      <c r="AZ219" s="211"/>
      <c r="BA219" s="211"/>
      <c r="BB219" s="211"/>
      <c r="BC219" s="157"/>
      <c r="BD219" s="199"/>
      <c r="BE219" s="199"/>
      <c r="BF219" s="124"/>
      <c r="BG219" s="124"/>
      <c r="BH219" s="124"/>
      <c r="BI219" s="124"/>
      <c r="BJ219" s="124"/>
      <c r="BK219" s="124"/>
      <c r="BL219" s="124"/>
      <c r="BM219" s="124"/>
      <c r="BN219" s="124"/>
      <c r="BO219" s="124"/>
      <c r="BP219" s="124"/>
      <c r="BQ219" s="124"/>
      <c r="BR219" s="15"/>
      <c r="BS219" s="16"/>
    </row>
    <row r="220" spans="1:86" ht="15.6" customHeight="1">
      <c r="A220" s="16"/>
      <c r="B220" s="16"/>
      <c r="C220" s="14"/>
      <c r="D220" s="188"/>
      <c r="E220" s="188"/>
      <c r="F220" s="188"/>
      <c r="G220" s="188"/>
      <c r="H220" s="188"/>
      <c r="I220" s="188"/>
      <c r="J220" s="188"/>
      <c r="K220" s="188"/>
      <c r="L220" s="188"/>
      <c r="M220" s="188"/>
      <c r="N220" s="188"/>
      <c r="O220" s="188"/>
      <c r="P220" s="188"/>
      <c r="Q220" s="188"/>
      <c r="R220" s="156"/>
      <c r="S220" s="156"/>
      <c r="T220" s="156"/>
      <c r="U220" s="160" t="s">
        <v>81</v>
      </c>
      <c r="V220" s="156"/>
      <c r="W220" s="156"/>
      <c r="X220" s="156"/>
      <c r="Y220" s="156"/>
      <c r="Z220" s="156"/>
      <c r="AA220" s="156"/>
      <c r="AB220" s="156"/>
      <c r="AC220" s="156"/>
      <c r="AD220" s="156"/>
      <c r="AE220" s="156"/>
      <c r="AF220" s="156"/>
      <c r="AG220" s="156"/>
      <c r="AH220" s="156"/>
      <c r="AI220" s="156"/>
      <c r="AJ220" s="156"/>
      <c r="AK220" s="170"/>
      <c r="AL220" s="170"/>
      <c r="AM220" s="160" t="s">
        <v>82</v>
      </c>
      <c r="AN220" s="151"/>
      <c r="AO220" s="151"/>
      <c r="AP220" s="151"/>
      <c r="AQ220" s="151"/>
      <c r="AR220" s="151"/>
      <c r="AS220" s="151"/>
      <c r="AT220" s="151"/>
      <c r="AU220" s="151"/>
      <c r="AV220" s="151"/>
      <c r="AW220" s="151"/>
      <c r="AX220" s="150"/>
      <c r="AY220" s="150"/>
      <c r="AZ220" s="150"/>
      <c r="BA220" s="150"/>
      <c r="BB220" s="150"/>
      <c r="BC220" s="150"/>
      <c r="BD220" s="150"/>
      <c r="BE220" s="150"/>
      <c r="BF220" s="150"/>
      <c r="BG220" s="150"/>
      <c r="BH220" s="150"/>
      <c r="BI220" s="150"/>
      <c r="BJ220" s="150"/>
      <c r="BK220" s="150"/>
      <c r="BL220" s="150"/>
      <c r="BM220" s="150"/>
      <c r="BN220" s="150"/>
      <c r="BO220" s="150"/>
      <c r="BP220" s="150"/>
      <c r="BQ220" s="124"/>
      <c r="BR220" s="15"/>
      <c r="BS220" s="16"/>
    </row>
    <row r="221" spans="1:86" ht="15.6" customHeight="1">
      <c r="A221" s="16"/>
      <c r="B221" s="16"/>
      <c r="C221" s="14"/>
      <c r="D221" s="188"/>
      <c r="E221" s="188"/>
      <c r="F221" s="188"/>
      <c r="G221" s="188"/>
      <c r="H221" s="188"/>
      <c r="I221" s="188"/>
      <c r="J221" s="188"/>
      <c r="K221" s="188"/>
      <c r="L221" s="188"/>
      <c r="M221" s="188"/>
      <c r="N221" s="188"/>
      <c r="O221" s="188"/>
      <c r="P221" s="188"/>
      <c r="Q221" s="188"/>
      <c r="R221" s="156"/>
      <c r="S221" s="156"/>
      <c r="T221" s="156"/>
      <c r="U221" s="61" t="str">
        <f>IF([9]回答表!F18="下水道事業",IF([9]回答表!X52="●",[9]回答表!E339,IF([9]回答表!AA52="●",[9]回答表!E408,"")),"")</f>
        <v/>
      </c>
      <c r="V221" s="62"/>
      <c r="W221" s="62"/>
      <c r="X221" s="62"/>
      <c r="Y221" s="62"/>
      <c r="Z221" s="62"/>
      <c r="AA221" s="62"/>
      <c r="AB221" s="62"/>
      <c r="AC221" s="62"/>
      <c r="AD221" s="62"/>
      <c r="AE221" s="65" t="s">
        <v>83</v>
      </c>
      <c r="AF221" s="65"/>
      <c r="AG221" s="65"/>
      <c r="AH221" s="65"/>
      <c r="AI221" s="65"/>
      <c r="AJ221" s="66"/>
      <c r="AK221" s="170"/>
      <c r="AL221" s="170"/>
      <c r="AM221" s="169" t="str">
        <f>IF([9]回答表!F18="下水道事業",IF([9]回答表!X52="●",[9]回答表!B341,IF([9]回答表!AA52="●",[9]回答表!B410,"")),"")</f>
        <v/>
      </c>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3"/>
      <c r="BR221" s="15"/>
      <c r="BS221" s="16"/>
    </row>
    <row r="222" spans="1:86" ht="15.6" customHeight="1">
      <c r="A222" s="16"/>
      <c r="B222" s="16"/>
      <c r="C222" s="14"/>
      <c r="D222" s="188"/>
      <c r="E222" s="188"/>
      <c r="F222" s="188"/>
      <c r="G222" s="188"/>
      <c r="H222" s="188"/>
      <c r="I222" s="188"/>
      <c r="J222" s="188"/>
      <c r="K222" s="188"/>
      <c r="L222" s="188"/>
      <c r="M222" s="188"/>
      <c r="N222" s="188"/>
      <c r="O222" s="188"/>
      <c r="P222" s="188"/>
      <c r="Q222" s="188"/>
      <c r="R222" s="156"/>
      <c r="S222" s="156"/>
      <c r="T222" s="156"/>
      <c r="U222" s="63"/>
      <c r="V222" s="64"/>
      <c r="W222" s="64"/>
      <c r="X222" s="64"/>
      <c r="Y222" s="64"/>
      <c r="Z222" s="64"/>
      <c r="AA222" s="64"/>
      <c r="AB222" s="64"/>
      <c r="AC222" s="64"/>
      <c r="AD222" s="64"/>
      <c r="AE222" s="67"/>
      <c r="AF222" s="67"/>
      <c r="AG222" s="67"/>
      <c r="AH222" s="67"/>
      <c r="AI222" s="67"/>
      <c r="AJ222" s="68"/>
      <c r="AK222" s="170"/>
      <c r="AL222" s="170"/>
      <c r="AM222" s="54"/>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55"/>
      <c r="BR222" s="15"/>
      <c r="BS222" s="16"/>
    </row>
    <row r="223" spans="1:86" ht="15.6" customHeight="1">
      <c r="A223" s="16"/>
      <c r="B223" s="16"/>
      <c r="C223" s="14"/>
      <c r="D223" s="188"/>
      <c r="E223" s="188"/>
      <c r="F223" s="188"/>
      <c r="G223" s="188"/>
      <c r="H223" s="188"/>
      <c r="I223" s="188"/>
      <c r="J223" s="188"/>
      <c r="K223" s="188"/>
      <c r="L223" s="188"/>
      <c r="M223" s="188"/>
      <c r="N223" s="188"/>
      <c r="O223" s="188"/>
      <c r="P223" s="188"/>
      <c r="Q223" s="188"/>
      <c r="R223" s="156"/>
      <c r="S223" s="156"/>
      <c r="T223" s="156"/>
      <c r="U223" s="156"/>
      <c r="V223" s="156"/>
      <c r="W223" s="156"/>
      <c r="X223" s="156"/>
      <c r="Y223" s="156"/>
      <c r="Z223" s="156"/>
      <c r="AA223" s="156"/>
      <c r="AB223" s="156"/>
      <c r="AC223" s="156"/>
      <c r="AD223" s="156"/>
      <c r="AE223" s="156"/>
      <c r="AF223" s="156"/>
      <c r="AG223" s="156"/>
      <c r="AH223" s="156"/>
      <c r="AI223" s="156"/>
      <c r="AJ223" s="156"/>
      <c r="AK223" s="170"/>
      <c r="AL223" s="170"/>
      <c r="AM223" s="54"/>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55"/>
      <c r="BR223" s="15"/>
      <c r="BS223" s="16"/>
    </row>
    <row r="224" spans="1:86" ht="15.6" customHeight="1">
      <c r="A224" s="16"/>
      <c r="B224" s="16"/>
      <c r="C224" s="14"/>
      <c r="D224" s="188"/>
      <c r="E224" s="188"/>
      <c r="F224" s="188"/>
      <c r="G224" s="188"/>
      <c r="H224" s="188"/>
      <c r="I224" s="188"/>
      <c r="J224" s="188"/>
      <c r="K224" s="188"/>
      <c r="L224" s="188"/>
      <c r="M224" s="188"/>
      <c r="N224" s="188"/>
      <c r="O224" s="188"/>
      <c r="P224" s="188"/>
      <c r="Q224" s="188"/>
      <c r="R224" s="156"/>
      <c r="S224" s="156"/>
      <c r="T224" s="156"/>
      <c r="U224" s="156"/>
      <c r="V224" s="156"/>
      <c r="W224" s="156"/>
      <c r="X224" s="156"/>
      <c r="Y224" s="156"/>
      <c r="Z224" s="156"/>
      <c r="AA224" s="156"/>
      <c r="AB224" s="156"/>
      <c r="AC224" s="156"/>
      <c r="AD224" s="156"/>
      <c r="AE224" s="156"/>
      <c r="AF224" s="156"/>
      <c r="AG224" s="156"/>
      <c r="AH224" s="156"/>
      <c r="AI224" s="156"/>
      <c r="AJ224" s="156"/>
      <c r="AK224" s="170"/>
      <c r="AL224" s="170"/>
      <c r="AM224" s="54"/>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55"/>
      <c r="BR224" s="15"/>
      <c r="BS224" s="16"/>
    </row>
    <row r="225" spans="1:71" ht="15.6" customHeight="1">
      <c r="A225" s="16"/>
      <c r="B225" s="16"/>
      <c r="C225" s="14"/>
      <c r="D225" s="188"/>
      <c r="E225" s="188"/>
      <c r="F225" s="188"/>
      <c r="G225" s="188"/>
      <c r="H225" s="188"/>
      <c r="I225" s="188"/>
      <c r="J225" s="188"/>
      <c r="K225" s="188"/>
      <c r="L225" s="188"/>
      <c r="M225" s="188"/>
      <c r="N225" s="188"/>
      <c r="O225" s="188"/>
      <c r="P225" s="188"/>
      <c r="Q225" s="188"/>
      <c r="R225" s="156"/>
      <c r="S225" s="156"/>
      <c r="T225" s="156"/>
      <c r="U225" s="156"/>
      <c r="V225" s="156"/>
      <c r="W225" s="156"/>
      <c r="X225" s="156"/>
      <c r="Y225" s="156"/>
      <c r="Z225" s="156"/>
      <c r="AA225" s="156"/>
      <c r="AB225" s="156"/>
      <c r="AC225" s="156"/>
      <c r="AD225" s="156"/>
      <c r="AE225" s="156"/>
      <c r="AF225" s="156"/>
      <c r="AG225" s="156"/>
      <c r="AH225" s="156"/>
      <c r="AI225" s="156"/>
      <c r="AJ225" s="156"/>
      <c r="AK225" s="170"/>
      <c r="AL225" s="170"/>
      <c r="AM225" s="56"/>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8"/>
      <c r="BR225" s="15"/>
      <c r="BS225" s="16"/>
    </row>
    <row r="226" spans="1:71" ht="15.6" customHeight="1">
      <c r="C226" s="14"/>
      <c r="D226" s="156"/>
      <c r="E226" s="156"/>
      <c r="F226" s="156"/>
      <c r="G226" s="156"/>
      <c r="H226" s="156"/>
      <c r="I226" s="156"/>
      <c r="J226" s="156"/>
      <c r="K226" s="156"/>
      <c r="L226" s="156"/>
      <c r="M226" s="156"/>
      <c r="N226" s="156"/>
      <c r="O226" s="156"/>
      <c r="P226" s="156"/>
      <c r="Q226" s="156"/>
      <c r="R226" s="156"/>
      <c r="S226" s="156"/>
      <c r="T226" s="156"/>
      <c r="U226" s="124"/>
      <c r="V226" s="124"/>
      <c r="W226" s="124"/>
      <c r="X226" s="124"/>
      <c r="Y226" s="124"/>
      <c r="Z226" s="149"/>
      <c r="AA226" s="150"/>
      <c r="AB226" s="150"/>
      <c r="AC226" s="150"/>
      <c r="AD226" s="150"/>
      <c r="AE226" s="150"/>
      <c r="AF226" s="150"/>
      <c r="AG226" s="150"/>
      <c r="AH226" s="150"/>
      <c r="AI226" s="150"/>
      <c r="AJ226" s="158"/>
      <c r="AK226" s="124"/>
      <c r="AL226" s="157"/>
      <c r="AM226" s="157"/>
      <c r="AN226" s="152"/>
      <c r="AO226" s="157"/>
      <c r="AP226" s="158"/>
      <c r="AQ226" s="158"/>
      <c r="AR226" s="124"/>
      <c r="AS226" s="124"/>
      <c r="AT226" s="124"/>
      <c r="AU226" s="124"/>
      <c r="AV226" s="124"/>
      <c r="AW226" s="124"/>
      <c r="AX226" s="124"/>
      <c r="AY226" s="124"/>
      <c r="AZ226" s="124"/>
      <c r="BA226" s="124"/>
      <c r="BB226" s="124"/>
      <c r="BC226" s="149"/>
      <c r="BD226" s="150"/>
      <c r="BE226" s="150"/>
      <c r="BF226" s="150"/>
      <c r="BG226" s="150"/>
      <c r="BH226" s="150"/>
      <c r="BI226" s="150"/>
      <c r="BJ226" s="150"/>
      <c r="BK226" s="150"/>
      <c r="BL226" s="150"/>
      <c r="BM226" s="150"/>
      <c r="BN226" s="151"/>
      <c r="BO226" s="151"/>
      <c r="BP226" s="151"/>
      <c r="BQ226" s="152"/>
      <c r="BR226" s="15"/>
    </row>
    <row r="227" spans="1:71" ht="33.6" customHeight="1">
      <c r="C227" s="14"/>
      <c r="D227" s="188"/>
      <c r="E227" s="188"/>
      <c r="F227" s="188"/>
      <c r="G227" s="188"/>
      <c r="H227" s="188"/>
      <c r="I227" s="188"/>
      <c r="J227" s="188"/>
      <c r="K227" s="188"/>
      <c r="L227" s="188"/>
      <c r="M227" s="188"/>
      <c r="N227" s="141"/>
      <c r="O227" s="141"/>
      <c r="P227" s="141"/>
      <c r="Q227" s="141"/>
      <c r="R227" s="156"/>
      <c r="S227" s="156"/>
      <c r="T227" s="156"/>
      <c r="U227" s="160" t="s">
        <v>19</v>
      </c>
      <c r="V227" s="156"/>
      <c r="W227" s="156"/>
      <c r="X227" s="156"/>
      <c r="Y227" s="156"/>
      <c r="Z227" s="156"/>
      <c r="AA227" s="151"/>
      <c r="AB227" s="161"/>
      <c r="AC227" s="151"/>
      <c r="AD227" s="151"/>
      <c r="AE227" s="151"/>
      <c r="AF227" s="151"/>
      <c r="AG227" s="151"/>
      <c r="AH227" s="151"/>
      <c r="AI227" s="151"/>
      <c r="AJ227" s="151"/>
      <c r="AK227" s="151"/>
      <c r="AL227" s="151"/>
      <c r="AM227" s="160" t="s">
        <v>12</v>
      </c>
      <c r="AN227" s="151"/>
      <c r="AO227" s="151"/>
      <c r="AP227" s="151"/>
      <c r="AQ227" s="151"/>
      <c r="AR227" s="151"/>
      <c r="AS227" s="151"/>
      <c r="AT227" s="151"/>
      <c r="AU227" s="151"/>
      <c r="AV227" s="151"/>
      <c r="AW227" s="151"/>
      <c r="AX227" s="151"/>
      <c r="AY227" s="150"/>
      <c r="AZ227" s="150"/>
      <c r="BA227" s="150"/>
      <c r="BB227" s="150"/>
      <c r="BC227" s="150"/>
      <c r="BD227" s="150"/>
      <c r="BE227" s="150"/>
      <c r="BF227" s="150"/>
      <c r="BG227" s="150"/>
      <c r="BH227" s="150"/>
      <c r="BI227" s="150"/>
      <c r="BJ227" s="150"/>
      <c r="BK227" s="150"/>
      <c r="BL227" s="150"/>
      <c r="BM227" s="150"/>
      <c r="BN227" s="150"/>
      <c r="BO227" s="150"/>
      <c r="BP227" s="150"/>
      <c r="BQ227" s="124"/>
      <c r="BR227" s="15"/>
    </row>
    <row r="228" spans="1:71" ht="15.6" customHeight="1">
      <c r="C228" s="14"/>
      <c r="D228" s="219" t="s">
        <v>13</v>
      </c>
      <c r="E228" s="219"/>
      <c r="F228" s="219"/>
      <c r="G228" s="219"/>
      <c r="H228" s="219"/>
      <c r="I228" s="219"/>
      <c r="J228" s="219"/>
      <c r="K228" s="219"/>
      <c r="L228" s="219"/>
      <c r="M228" s="232"/>
      <c r="N228" s="166" t="str">
        <f>IF([9]回答表!F18="下水道事業",IF([9]回答表!AD52="●","●",""),"")</f>
        <v/>
      </c>
      <c r="O228" s="167"/>
      <c r="P228" s="167"/>
      <c r="Q228" s="168"/>
      <c r="R228" s="156"/>
      <c r="S228" s="156"/>
      <c r="T228" s="156"/>
      <c r="U228" s="169" t="str">
        <f>IF([9]回答表!F18="下水道事業",IF([9]回答表!AD52="●",[9]回答表!B421,""),"")</f>
        <v/>
      </c>
      <c r="V228" s="52"/>
      <c r="W228" s="52"/>
      <c r="X228" s="52"/>
      <c r="Y228" s="52"/>
      <c r="Z228" s="52"/>
      <c r="AA228" s="52"/>
      <c r="AB228" s="52"/>
      <c r="AC228" s="52"/>
      <c r="AD228" s="52"/>
      <c r="AE228" s="52"/>
      <c r="AF228" s="52"/>
      <c r="AG228" s="52"/>
      <c r="AH228" s="52"/>
      <c r="AI228" s="52"/>
      <c r="AJ228" s="53"/>
      <c r="AK228" s="206"/>
      <c r="AL228" s="206"/>
      <c r="AM228" s="169" t="str">
        <f>IF([9]回答表!F18="下水道事業",IF([9]回答表!AD52="●",[9]回答表!B427,""),"")</f>
        <v/>
      </c>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3"/>
      <c r="BR228" s="15"/>
    </row>
    <row r="229" spans="1:71" ht="15.6" customHeight="1">
      <c r="C229" s="14"/>
      <c r="D229" s="219"/>
      <c r="E229" s="219"/>
      <c r="F229" s="219"/>
      <c r="G229" s="219"/>
      <c r="H229" s="219"/>
      <c r="I229" s="219"/>
      <c r="J229" s="219"/>
      <c r="K229" s="219"/>
      <c r="L229" s="219"/>
      <c r="M229" s="232"/>
      <c r="N229" s="178"/>
      <c r="O229" s="179"/>
      <c r="P229" s="179"/>
      <c r="Q229" s="180"/>
      <c r="R229" s="156"/>
      <c r="S229" s="156"/>
      <c r="T229" s="156"/>
      <c r="U229" s="54"/>
      <c r="V229" s="181"/>
      <c r="W229" s="181"/>
      <c r="X229" s="181"/>
      <c r="Y229" s="181"/>
      <c r="Z229" s="181"/>
      <c r="AA229" s="181"/>
      <c r="AB229" s="181"/>
      <c r="AC229" s="181"/>
      <c r="AD229" s="181"/>
      <c r="AE229" s="181"/>
      <c r="AF229" s="181"/>
      <c r="AG229" s="181"/>
      <c r="AH229" s="181"/>
      <c r="AI229" s="181"/>
      <c r="AJ229" s="55"/>
      <c r="AK229" s="206"/>
      <c r="AL229" s="206"/>
      <c r="AM229" s="54"/>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55"/>
      <c r="BR229" s="15"/>
    </row>
    <row r="230" spans="1:71" ht="15.6" customHeight="1">
      <c r="C230" s="14"/>
      <c r="D230" s="219"/>
      <c r="E230" s="219"/>
      <c r="F230" s="219"/>
      <c r="G230" s="219"/>
      <c r="H230" s="219"/>
      <c r="I230" s="219"/>
      <c r="J230" s="219"/>
      <c r="K230" s="219"/>
      <c r="L230" s="219"/>
      <c r="M230" s="232"/>
      <c r="N230" s="178"/>
      <c r="O230" s="179"/>
      <c r="P230" s="179"/>
      <c r="Q230" s="180"/>
      <c r="R230" s="156"/>
      <c r="S230" s="156"/>
      <c r="T230" s="156"/>
      <c r="U230" s="54"/>
      <c r="V230" s="181"/>
      <c r="W230" s="181"/>
      <c r="X230" s="181"/>
      <c r="Y230" s="181"/>
      <c r="Z230" s="181"/>
      <c r="AA230" s="181"/>
      <c r="AB230" s="181"/>
      <c r="AC230" s="181"/>
      <c r="AD230" s="181"/>
      <c r="AE230" s="181"/>
      <c r="AF230" s="181"/>
      <c r="AG230" s="181"/>
      <c r="AH230" s="181"/>
      <c r="AI230" s="181"/>
      <c r="AJ230" s="55"/>
      <c r="AK230" s="206"/>
      <c r="AL230" s="206"/>
      <c r="AM230" s="54"/>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55"/>
      <c r="BR230" s="15"/>
    </row>
    <row r="231" spans="1:71" ht="15.6" customHeight="1">
      <c r="C231" s="14"/>
      <c r="D231" s="219"/>
      <c r="E231" s="219"/>
      <c r="F231" s="219"/>
      <c r="G231" s="219"/>
      <c r="H231" s="219"/>
      <c r="I231" s="219"/>
      <c r="J231" s="219"/>
      <c r="K231" s="219"/>
      <c r="L231" s="219"/>
      <c r="M231" s="232"/>
      <c r="N231" s="185"/>
      <c r="O231" s="186"/>
      <c r="P231" s="186"/>
      <c r="Q231" s="187"/>
      <c r="R231" s="156"/>
      <c r="S231" s="156"/>
      <c r="T231" s="156"/>
      <c r="U231" s="56"/>
      <c r="V231" s="57"/>
      <c r="W231" s="57"/>
      <c r="X231" s="57"/>
      <c r="Y231" s="57"/>
      <c r="Z231" s="57"/>
      <c r="AA231" s="57"/>
      <c r="AB231" s="57"/>
      <c r="AC231" s="57"/>
      <c r="AD231" s="57"/>
      <c r="AE231" s="57"/>
      <c r="AF231" s="57"/>
      <c r="AG231" s="57"/>
      <c r="AH231" s="57"/>
      <c r="AI231" s="57"/>
      <c r="AJ231" s="58"/>
      <c r="AK231" s="206"/>
      <c r="AL231" s="206"/>
      <c r="AM231" s="56"/>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8"/>
      <c r="BR231" s="15"/>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row>
    <row r="234" spans="1:71" ht="15.6" customHeight="1">
      <c r="C234" s="9"/>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69"/>
      <c r="AS234" s="69"/>
      <c r="AT234" s="69"/>
      <c r="AU234" s="69"/>
      <c r="AV234" s="69"/>
      <c r="AW234" s="69"/>
      <c r="AX234" s="69"/>
      <c r="AY234" s="69"/>
      <c r="AZ234" s="69"/>
      <c r="BA234" s="69"/>
      <c r="BB234" s="69"/>
      <c r="BC234" s="11"/>
      <c r="BD234" s="12"/>
      <c r="BE234" s="12"/>
      <c r="BF234" s="12"/>
      <c r="BG234" s="12"/>
      <c r="BH234" s="12"/>
      <c r="BI234" s="12"/>
      <c r="BJ234" s="12"/>
      <c r="BK234" s="12"/>
      <c r="BL234" s="12"/>
      <c r="BM234" s="12"/>
      <c r="BN234" s="12"/>
      <c r="BO234" s="12"/>
      <c r="BP234" s="12"/>
      <c r="BQ234" s="12"/>
      <c r="BR234" s="13"/>
    </row>
    <row r="235" spans="1:71" ht="15.6" customHeight="1">
      <c r="C235" s="14"/>
      <c r="D235" s="156"/>
      <c r="E235" s="156"/>
      <c r="F235" s="156"/>
      <c r="G235" s="156"/>
      <c r="H235" s="156"/>
      <c r="I235" s="156"/>
      <c r="J235" s="156"/>
      <c r="K235" s="156"/>
      <c r="L235" s="156"/>
      <c r="M235" s="156"/>
      <c r="N235" s="156"/>
      <c r="O235" s="156"/>
      <c r="P235" s="156"/>
      <c r="Q235" s="156"/>
      <c r="R235" s="156"/>
      <c r="S235" s="156"/>
      <c r="T235" s="156"/>
      <c r="U235" s="156"/>
      <c r="V235" s="156"/>
      <c r="W235" s="156"/>
      <c r="X235" s="124"/>
      <c r="Y235" s="124"/>
      <c r="Z235" s="124"/>
      <c r="AA235" s="150"/>
      <c r="AB235" s="157"/>
      <c r="AC235" s="157"/>
      <c r="AD235" s="157"/>
      <c r="AE235" s="157"/>
      <c r="AF235" s="157"/>
      <c r="AG235" s="157"/>
      <c r="AH235" s="157"/>
      <c r="AI235" s="157"/>
      <c r="AJ235" s="157"/>
      <c r="AK235" s="157"/>
      <c r="AL235" s="157"/>
      <c r="AM235" s="157"/>
      <c r="AN235" s="152"/>
      <c r="AO235" s="157"/>
      <c r="AP235" s="158"/>
      <c r="AQ235" s="158"/>
      <c r="AR235" s="218"/>
      <c r="AS235" s="218"/>
      <c r="AT235" s="218"/>
      <c r="AU235" s="218"/>
      <c r="AV235" s="218"/>
      <c r="AW235" s="218"/>
      <c r="AX235" s="218"/>
      <c r="AY235" s="218"/>
      <c r="AZ235" s="218"/>
      <c r="BA235" s="218"/>
      <c r="BB235" s="218"/>
      <c r="BC235" s="149"/>
      <c r="BD235" s="150"/>
      <c r="BE235" s="150"/>
      <c r="BF235" s="150"/>
      <c r="BG235" s="150"/>
      <c r="BH235" s="150"/>
      <c r="BI235" s="150"/>
      <c r="BJ235" s="150"/>
      <c r="BK235" s="150"/>
      <c r="BL235" s="150"/>
      <c r="BM235" s="150"/>
      <c r="BN235" s="151"/>
      <c r="BO235" s="151"/>
      <c r="BP235" s="151"/>
      <c r="BQ235" s="152"/>
      <c r="BR235" s="15"/>
    </row>
    <row r="236" spans="1:71" ht="15.6" customHeight="1">
      <c r="C236" s="14"/>
      <c r="D236" s="46" t="s">
        <v>4</v>
      </c>
      <c r="E236" s="47"/>
      <c r="F236" s="47"/>
      <c r="G236" s="47"/>
      <c r="H236" s="47"/>
      <c r="I236" s="47"/>
      <c r="J236" s="47"/>
      <c r="K236" s="47"/>
      <c r="L236" s="47"/>
      <c r="M236" s="47"/>
      <c r="N236" s="47"/>
      <c r="O236" s="47"/>
      <c r="P236" s="47"/>
      <c r="Q236" s="48"/>
      <c r="R236" s="146" t="s">
        <v>61</v>
      </c>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8"/>
      <c r="BC236" s="149"/>
      <c r="BD236" s="150"/>
      <c r="BE236" s="150"/>
      <c r="BF236" s="150"/>
      <c r="BG236" s="150"/>
      <c r="BH236" s="150"/>
      <c r="BI236" s="150"/>
      <c r="BJ236" s="150"/>
      <c r="BK236" s="150"/>
      <c r="BL236" s="150"/>
      <c r="BM236" s="150"/>
      <c r="BN236" s="151"/>
      <c r="BO236" s="151"/>
      <c r="BP236" s="151"/>
      <c r="BQ236" s="152"/>
      <c r="BR236" s="15"/>
    </row>
    <row r="237" spans="1:71" ht="15.6" customHeight="1">
      <c r="C237" s="14"/>
      <c r="D237" s="49"/>
      <c r="E237" s="50"/>
      <c r="F237" s="50"/>
      <c r="G237" s="50"/>
      <c r="H237" s="50"/>
      <c r="I237" s="50"/>
      <c r="J237" s="50"/>
      <c r="K237" s="50"/>
      <c r="L237" s="50"/>
      <c r="M237" s="50"/>
      <c r="N237" s="50"/>
      <c r="O237" s="50"/>
      <c r="P237" s="50"/>
      <c r="Q237" s="51"/>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149"/>
      <c r="BD237" s="150"/>
      <c r="BE237" s="150"/>
      <c r="BF237" s="150"/>
      <c r="BG237" s="150"/>
      <c r="BH237" s="150"/>
      <c r="BI237" s="150"/>
      <c r="BJ237" s="150"/>
      <c r="BK237" s="150"/>
      <c r="BL237" s="150"/>
      <c r="BM237" s="150"/>
      <c r="BN237" s="151"/>
      <c r="BO237" s="151"/>
      <c r="BP237" s="151"/>
      <c r="BQ237" s="152"/>
      <c r="BR237" s="15"/>
    </row>
    <row r="238" spans="1:71" ht="15.6" customHeight="1">
      <c r="C238" s="14"/>
      <c r="D238" s="156"/>
      <c r="E238" s="156"/>
      <c r="F238" s="156"/>
      <c r="G238" s="156"/>
      <c r="H238" s="156"/>
      <c r="I238" s="156"/>
      <c r="J238" s="156"/>
      <c r="K238" s="156"/>
      <c r="L238" s="156"/>
      <c r="M238" s="156"/>
      <c r="N238" s="156"/>
      <c r="O238" s="156"/>
      <c r="P238" s="156"/>
      <c r="Q238" s="156"/>
      <c r="R238" s="156"/>
      <c r="S238" s="156"/>
      <c r="T238" s="156"/>
      <c r="U238" s="156"/>
      <c r="V238" s="156"/>
      <c r="W238" s="156"/>
      <c r="X238" s="124"/>
      <c r="Y238" s="124"/>
      <c r="Z238" s="124"/>
      <c r="AA238" s="150"/>
      <c r="AB238" s="157"/>
      <c r="AC238" s="157"/>
      <c r="AD238" s="157"/>
      <c r="AE238" s="157"/>
      <c r="AF238" s="157"/>
      <c r="AG238" s="157"/>
      <c r="AH238" s="157"/>
      <c r="AI238" s="157"/>
      <c r="AJ238" s="157"/>
      <c r="AK238" s="157"/>
      <c r="AL238" s="157"/>
      <c r="AM238" s="157"/>
      <c r="AN238" s="152"/>
      <c r="AO238" s="157"/>
      <c r="AP238" s="158"/>
      <c r="AQ238" s="158"/>
      <c r="AR238" s="159"/>
      <c r="AS238" s="159"/>
      <c r="AT238" s="159"/>
      <c r="AU238" s="159"/>
      <c r="AV238" s="159"/>
      <c r="AW238" s="159"/>
      <c r="AX238" s="159"/>
      <c r="AY238" s="159"/>
      <c r="AZ238" s="159"/>
      <c r="BA238" s="159"/>
      <c r="BB238" s="159"/>
      <c r="BC238" s="149"/>
      <c r="BD238" s="150"/>
      <c r="BE238" s="150"/>
      <c r="BF238" s="150"/>
      <c r="BG238" s="150"/>
      <c r="BH238" s="150"/>
      <c r="BI238" s="150"/>
      <c r="BJ238" s="150"/>
      <c r="BK238" s="150"/>
      <c r="BL238" s="150"/>
      <c r="BM238" s="150"/>
      <c r="BN238" s="151"/>
      <c r="BO238" s="151"/>
      <c r="BP238" s="151"/>
      <c r="BQ238" s="152"/>
      <c r="BR238" s="15"/>
    </row>
    <row r="239" spans="1:71" ht="18.75">
      <c r="C239" s="14"/>
      <c r="D239" s="156"/>
      <c r="E239" s="156"/>
      <c r="F239" s="156"/>
      <c r="G239" s="156"/>
      <c r="H239" s="156"/>
      <c r="I239" s="156"/>
      <c r="J239" s="156"/>
      <c r="K239" s="156"/>
      <c r="L239" s="156"/>
      <c r="M239" s="156"/>
      <c r="N239" s="156"/>
      <c r="O239" s="156"/>
      <c r="P239" s="156"/>
      <c r="Q239" s="156"/>
      <c r="R239" s="156"/>
      <c r="S239" s="156"/>
      <c r="T239" s="156"/>
      <c r="U239" s="160" t="s">
        <v>19</v>
      </c>
      <c r="V239" s="156"/>
      <c r="W239" s="156"/>
      <c r="X239" s="156"/>
      <c r="Y239" s="156"/>
      <c r="Z239" s="156"/>
      <c r="AA239" s="151"/>
      <c r="AB239" s="161"/>
      <c r="AC239" s="161"/>
      <c r="AD239" s="161"/>
      <c r="AE239" s="161"/>
      <c r="AF239" s="161"/>
      <c r="AG239" s="161"/>
      <c r="AH239" s="161"/>
      <c r="AI239" s="161"/>
      <c r="AJ239" s="161"/>
      <c r="AK239" s="161"/>
      <c r="AL239" s="161"/>
      <c r="AM239" s="165" t="s">
        <v>6</v>
      </c>
      <c r="AN239" s="6"/>
      <c r="AO239" s="6"/>
      <c r="AP239" s="6"/>
      <c r="AQ239" s="6"/>
      <c r="AR239" s="6"/>
      <c r="AS239" s="6"/>
      <c r="AT239" s="151"/>
      <c r="AU239" s="151"/>
      <c r="AV239" s="151"/>
      <c r="AW239" s="151"/>
      <c r="AX239" s="152"/>
      <c r="AY239" s="164"/>
      <c r="AZ239" s="164"/>
      <c r="BA239" s="164"/>
      <c r="BB239" s="164"/>
      <c r="BC239" s="164"/>
      <c r="BD239" s="151"/>
      <c r="BE239" s="151"/>
      <c r="BF239" s="165"/>
      <c r="BG239" s="151"/>
      <c r="BH239" s="151"/>
      <c r="BI239" s="151"/>
      <c r="BJ239" s="151"/>
      <c r="BK239" s="151"/>
      <c r="BL239" s="151"/>
      <c r="BM239" s="151"/>
      <c r="BN239" s="151"/>
      <c r="BO239" s="151"/>
      <c r="BP239" s="151"/>
      <c r="BQ239" s="152"/>
      <c r="BR239" s="15"/>
    </row>
    <row r="240" spans="1:71" ht="19.350000000000001" customHeight="1">
      <c r="C240" s="14"/>
      <c r="D240" s="219" t="s">
        <v>7</v>
      </c>
      <c r="E240" s="219"/>
      <c r="F240" s="219"/>
      <c r="G240" s="219"/>
      <c r="H240" s="219"/>
      <c r="I240" s="219"/>
      <c r="J240" s="219"/>
      <c r="K240" s="219"/>
      <c r="L240" s="219"/>
      <c r="M240" s="219"/>
      <c r="N240" s="166" t="str">
        <f>IF([9]回答表!BD18="●",IF([9]回答表!X52="●","●",""),"")</f>
        <v/>
      </c>
      <c r="O240" s="167"/>
      <c r="P240" s="167"/>
      <c r="Q240" s="168"/>
      <c r="R240" s="156"/>
      <c r="S240" s="156"/>
      <c r="T240" s="156"/>
      <c r="U240" s="169" t="str">
        <f>IF([9]回答表!BD18="●",IF([9]回答表!X52="●",[9]回答表!B282,IF([9]回答表!AA52="●",[9]回答表!B352,"")),"")</f>
        <v/>
      </c>
      <c r="V240" s="52"/>
      <c r="W240" s="52"/>
      <c r="X240" s="52"/>
      <c r="Y240" s="52"/>
      <c r="Z240" s="52"/>
      <c r="AA240" s="52"/>
      <c r="AB240" s="52"/>
      <c r="AC240" s="52"/>
      <c r="AD240" s="52"/>
      <c r="AE240" s="52"/>
      <c r="AF240" s="52"/>
      <c r="AG240" s="52"/>
      <c r="AH240" s="52"/>
      <c r="AI240" s="52"/>
      <c r="AJ240" s="53"/>
      <c r="AK240" s="170"/>
      <c r="AL240" s="170"/>
      <c r="AM240" s="172" t="str">
        <f>IF([9]回答表!BD18="●",IF([9]回答表!X52="●",[9]回答表!B330,IF([9]回答表!AA52="●",[9]回答表!B399,"")),"")</f>
        <v/>
      </c>
      <c r="AN240" s="173"/>
      <c r="AO240" s="173"/>
      <c r="AP240" s="173"/>
      <c r="AQ240" s="172"/>
      <c r="AR240" s="173"/>
      <c r="AS240" s="173"/>
      <c r="AT240" s="173"/>
      <c r="AU240" s="172"/>
      <c r="AV240" s="173"/>
      <c r="AW240" s="173"/>
      <c r="AX240" s="174"/>
      <c r="AY240" s="164"/>
      <c r="AZ240" s="164"/>
      <c r="BA240" s="164"/>
      <c r="BB240" s="164"/>
      <c r="BC240" s="164"/>
      <c r="BD240" s="150"/>
      <c r="BE240" s="150"/>
      <c r="BF240" s="150"/>
      <c r="BG240" s="150"/>
      <c r="BH240" s="150"/>
      <c r="BI240" s="150"/>
      <c r="BJ240" s="150"/>
      <c r="BK240" s="150"/>
      <c r="BL240" s="150"/>
      <c r="BM240" s="150"/>
      <c r="BN240" s="150"/>
      <c r="BO240" s="150"/>
      <c r="BP240" s="150"/>
      <c r="BQ240" s="150"/>
      <c r="BR240" s="15"/>
    </row>
    <row r="241" spans="1:71" ht="19.350000000000001" customHeight="1">
      <c r="C241" s="14"/>
      <c r="D241" s="219"/>
      <c r="E241" s="219"/>
      <c r="F241" s="219"/>
      <c r="G241" s="219"/>
      <c r="H241" s="219"/>
      <c r="I241" s="219"/>
      <c r="J241" s="219"/>
      <c r="K241" s="219"/>
      <c r="L241" s="219"/>
      <c r="M241" s="219"/>
      <c r="N241" s="178"/>
      <c r="O241" s="179"/>
      <c r="P241" s="179"/>
      <c r="Q241" s="180"/>
      <c r="R241" s="156"/>
      <c r="S241" s="156"/>
      <c r="T241" s="156"/>
      <c r="U241" s="54"/>
      <c r="V241" s="181"/>
      <c r="W241" s="181"/>
      <c r="X241" s="181"/>
      <c r="Y241" s="181"/>
      <c r="Z241" s="181"/>
      <c r="AA241" s="181"/>
      <c r="AB241" s="181"/>
      <c r="AC241" s="181"/>
      <c r="AD241" s="181"/>
      <c r="AE241" s="181"/>
      <c r="AF241" s="181"/>
      <c r="AG241" s="181"/>
      <c r="AH241" s="181"/>
      <c r="AI241" s="181"/>
      <c r="AJ241" s="55"/>
      <c r="AK241" s="170"/>
      <c r="AL241" s="170"/>
      <c r="AM241" s="182"/>
      <c r="AN241" s="183"/>
      <c r="AO241" s="183"/>
      <c r="AP241" s="183"/>
      <c r="AQ241" s="182"/>
      <c r="AR241" s="183"/>
      <c r="AS241" s="183"/>
      <c r="AT241" s="183"/>
      <c r="AU241" s="182"/>
      <c r="AV241" s="183"/>
      <c r="AW241" s="183"/>
      <c r="AX241" s="184"/>
      <c r="AY241" s="164"/>
      <c r="AZ241" s="164"/>
      <c r="BA241" s="164"/>
      <c r="BB241" s="164"/>
      <c r="BC241" s="164"/>
      <c r="BD241" s="150"/>
      <c r="BE241" s="150"/>
      <c r="BF241" s="150"/>
      <c r="BG241" s="150"/>
      <c r="BH241" s="150"/>
      <c r="BI241" s="150"/>
      <c r="BJ241" s="150"/>
      <c r="BK241" s="150"/>
      <c r="BL241" s="150"/>
      <c r="BM241" s="150"/>
      <c r="BN241" s="150"/>
      <c r="BO241" s="150"/>
      <c r="BP241" s="150"/>
      <c r="BQ241" s="150"/>
      <c r="BR241" s="15"/>
    </row>
    <row r="242" spans="1:71" ht="15.6" customHeight="1">
      <c r="C242" s="14"/>
      <c r="D242" s="219"/>
      <c r="E242" s="219"/>
      <c r="F242" s="219"/>
      <c r="G242" s="219"/>
      <c r="H242" s="219"/>
      <c r="I242" s="219"/>
      <c r="J242" s="219"/>
      <c r="K242" s="219"/>
      <c r="L242" s="219"/>
      <c r="M242" s="219"/>
      <c r="N242" s="178"/>
      <c r="O242" s="179"/>
      <c r="P242" s="179"/>
      <c r="Q242" s="180"/>
      <c r="R242" s="156"/>
      <c r="S242" s="156"/>
      <c r="T242" s="156"/>
      <c r="U242" s="54"/>
      <c r="V242" s="181"/>
      <c r="W242" s="181"/>
      <c r="X242" s="181"/>
      <c r="Y242" s="181"/>
      <c r="Z242" s="181"/>
      <c r="AA242" s="181"/>
      <c r="AB242" s="181"/>
      <c r="AC242" s="181"/>
      <c r="AD242" s="181"/>
      <c r="AE242" s="181"/>
      <c r="AF242" s="181"/>
      <c r="AG242" s="181"/>
      <c r="AH242" s="181"/>
      <c r="AI242" s="181"/>
      <c r="AJ242" s="55"/>
      <c r="AK242" s="170"/>
      <c r="AL242" s="170"/>
      <c r="AM242" s="182"/>
      <c r="AN242" s="183"/>
      <c r="AO242" s="183"/>
      <c r="AP242" s="183"/>
      <c r="AQ242" s="182"/>
      <c r="AR242" s="183"/>
      <c r="AS242" s="183"/>
      <c r="AT242" s="183"/>
      <c r="AU242" s="182"/>
      <c r="AV242" s="183"/>
      <c r="AW242" s="183"/>
      <c r="AX242" s="184"/>
      <c r="AY242" s="164"/>
      <c r="AZ242" s="164"/>
      <c r="BA242" s="164"/>
      <c r="BB242" s="164"/>
      <c r="BC242" s="164"/>
      <c r="BD242" s="150"/>
      <c r="BE242" s="150"/>
      <c r="BF242" s="150"/>
      <c r="BG242" s="150"/>
      <c r="BH242" s="150"/>
      <c r="BI242" s="150"/>
      <c r="BJ242" s="150"/>
      <c r="BK242" s="150"/>
      <c r="BL242" s="150"/>
      <c r="BM242" s="150"/>
      <c r="BN242" s="150"/>
      <c r="BO242" s="150"/>
      <c r="BP242" s="150"/>
      <c r="BQ242" s="150"/>
      <c r="BR242" s="15"/>
    </row>
    <row r="243" spans="1:71" ht="15.6" customHeight="1">
      <c r="C243" s="14"/>
      <c r="D243" s="219"/>
      <c r="E243" s="219"/>
      <c r="F243" s="219"/>
      <c r="G243" s="219"/>
      <c r="H243" s="219"/>
      <c r="I243" s="219"/>
      <c r="J243" s="219"/>
      <c r="K243" s="219"/>
      <c r="L243" s="219"/>
      <c r="M243" s="219"/>
      <c r="N243" s="185"/>
      <c r="O243" s="186"/>
      <c r="P243" s="186"/>
      <c r="Q243" s="187"/>
      <c r="R243" s="156"/>
      <c r="S243" s="156"/>
      <c r="T243" s="156"/>
      <c r="U243" s="54"/>
      <c r="V243" s="181"/>
      <c r="W243" s="181"/>
      <c r="X243" s="181"/>
      <c r="Y243" s="181"/>
      <c r="Z243" s="181"/>
      <c r="AA243" s="181"/>
      <c r="AB243" s="181"/>
      <c r="AC243" s="181"/>
      <c r="AD243" s="181"/>
      <c r="AE243" s="181"/>
      <c r="AF243" s="181"/>
      <c r="AG243" s="181"/>
      <c r="AH243" s="181"/>
      <c r="AI243" s="181"/>
      <c r="AJ243" s="55"/>
      <c r="AK243" s="170"/>
      <c r="AL243" s="170"/>
      <c r="AM243" s="182" t="str">
        <f>IF([9]回答表!BD18="●",IF([9]回答表!X52="●",[9]回答表!E330,IF([9]回答表!AA52="●",[9]回答表!E399,"")),"")</f>
        <v/>
      </c>
      <c r="AN243" s="183"/>
      <c r="AO243" s="183"/>
      <c r="AP243" s="183"/>
      <c r="AQ243" s="182" t="str">
        <f>IF([9]回答表!BD18="●",IF([9]回答表!X52="●",[9]回答表!E331,IF([9]回答表!AA52="●",[9]回答表!E400,"")),"")</f>
        <v/>
      </c>
      <c r="AR243" s="183"/>
      <c r="AS243" s="183"/>
      <c r="AT243" s="183"/>
      <c r="AU243" s="182" t="str">
        <f>IF([9]回答表!BD18="●",IF([9]回答表!X52="●",[9]回答表!E332,IF([9]回答表!AA52="●",[9]回答表!E401,"")),"")</f>
        <v/>
      </c>
      <c r="AV243" s="183"/>
      <c r="AW243" s="183"/>
      <c r="AX243" s="184"/>
      <c r="AY243" s="164"/>
      <c r="AZ243" s="164"/>
      <c r="BA243" s="164"/>
      <c r="BB243" s="164"/>
      <c r="BC243" s="164"/>
      <c r="BD243" s="150"/>
      <c r="BE243" s="150"/>
      <c r="BF243" s="150"/>
      <c r="BG243" s="150"/>
      <c r="BH243" s="150"/>
      <c r="BI243" s="150"/>
      <c r="BJ243" s="150"/>
      <c r="BK243" s="150"/>
      <c r="BL243" s="150"/>
      <c r="BM243" s="150"/>
      <c r="BN243" s="150"/>
      <c r="BO243" s="150"/>
      <c r="BP243" s="150"/>
      <c r="BQ243" s="150"/>
      <c r="BR243" s="15"/>
    </row>
    <row r="244" spans="1:71" ht="15.6" customHeight="1">
      <c r="C244" s="14"/>
      <c r="D244" s="188"/>
      <c r="E244" s="188"/>
      <c r="F244" s="188"/>
      <c r="G244" s="188"/>
      <c r="H244" s="188"/>
      <c r="I244" s="188"/>
      <c r="J244" s="188"/>
      <c r="K244" s="188"/>
      <c r="L244" s="188"/>
      <c r="M244" s="188"/>
      <c r="N244" s="189"/>
      <c r="O244" s="189"/>
      <c r="P244" s="189"/>
      <c r="Q244" s="189"/>
      <c r="R244" s="190"/>
      <c r="S244" s="190"/>
      <c r="T244" s="190"/>
      <c r="U244" s="54"/>
      <c r="V244" s="181"/>
      <c r="W244" s="181"/>
      <c r="X244" s="181"/>
      <c r="Y244" s="181"/>
      <c r="Z244" s="181"/>
      <c r="AA244" s="181"/>
      <c r="AB244" s="181"/>
      <c r="AC244" s="181"/>
      <c r="AD244" s="181"/>
      <c r="AE244" s="181"/>
      <c r="AF244" s="181"/>
      <c r="AG244" s="181"/>
      <c r="AH244" s="181"/>
      <c r="AI244" s="181"/>
      <c r="AJ244" s="55"/>
      <c r="AK244" s="170"/>
      <c r="AL244" s="170"/>
      <c r="AM244" s="182"/>
      <c r="AN244" s="183"/>
      <c r="AO244" s="183"/>
      <c r="AP244" s="183"/>
      <c r="AQ244" s="182"/>
      <c r="AR244" s="183"/>
      <c r="AS244" s="183"/>
      <c r="AT244" s="183"/>
      <c r="AU244" s="182"/>
      <c r="AV244" s="183"/>
      <c r="AW244" s="183"/>
      <c r="AX244" s="184"/>
      <c r="AY244" s="164"/>
      <c r="AZ244" s="164"/>
      <c r="BA244" s="164"/>
      <c r="BB244" s="164"/>
      <c r="BC244" s="164"/>
      <c r="BD244" s="157"/>
      <c r="BE244" s="157"/>
      <c r="BF244" s="150"/>
      <c r="BG244" s="150"/>
      <c r="BH244" s="150"/>
      <c r="BI244" s="150"/>
      <c r="BJ244" s="150"/>
      <c r="BK244" s="150"/>
      <c r="BL244" s="150"/>
      <c r="BM244" s="150"/>
      <c r="BN244" s="150"/>
      <c r="BO244" s="150"/>
      <c r="BP244" s="150"/>
      <c r="BQ244" s="150"/>
      <c r="BR244" s="15"/>
    </row>
    <row r="245" spans="1:71" ht="19.350000000000001" customHeight="1">
      <c r="C245" s="14"/>
      <c r="D245" s="188"/>
      <c r="E245" s="188"/>
      <c r="F245" s="188"/>
      <c r="G245" s="188"/>
      <c r="H245" s="188"/>
      <c r="I245" s="188"/>
      <c r="J245" s="188"/>
      <c r="K245" s="188"/>
      <c r="L245" s="188"/>
      <c r="M245" s="188"/>
      <c r="N245" s="189"/>
      <c r="O245" s="189"/>
      <c r="P245" s="189"/>
      <c r="Q245" s="189"/>
      <c r="R245" s="190"/>
      <c r="S245" s="190"/>
      <c r="T245" s="190"/>
      <c r="U245" s="54"/>
      <c r="V245" s="181"/>
      <c r="W245" s="181"/>
      <c r="X245" s="181"/>
      <c r="Y245" s="181"/>
      <c r="Z245" s="181"/>
      <c r="AA245" s="181"/>
      <c r="AB245" s="181"/>
      <c r="AC245" s="181"/>
      <c r="AD245" s="181"/>
      <c r="AE245" s="181"/>
      <c r="AF245" s="181"/>
      <c r="AG245" s="181"/>
      <c r="AH245" s="181"/>
      <c r="AI245" s="181"/>
      <c r="AJ245" s="55"/>
      <c r="AK245" s="170"/>
      <c r="AL245" s="170"/>
      <c r="AM245" s="182"/>
      <c r="AN245" s="183"/>
      <c r="AO245" s="183"/>
      <c r="AP245" s="183"/>
      <c r="AQ245" s="182"/>
      <c r="AR245" s="183"/>
      <c r="AS245" s="183"/>
      <c r="AT245" s="183"/>
      <c r="AU245" s="182"/>
      <c r="AV245" s="183"/>
      <c r="AW245" s="183"/>
      <c r="AX245" s="184"/>
      <c r="AY245" s="164"/>
      <c r="AZ245" s="164"/>
      <c r="BA245" s="164"/>
      <c r="BB245" s="164"/>
      <c r="BC245" s="164"/>
      <c r="BD245" s="150"/>
      <c r="BE245" s="150"/>
      <c r="BF245" s="150"/>
      <c r="BG245" s="150"/>
      <c r="BH245" s="150"/>
      <c r="BI245" s="150"/>
      <c r="BJ245" s="150"/>
      <c r="BK245" s="150"/>
      <c r="BL245" s="150"/>
      <c r="BM245" s="150"/>
      <c r="BN245" s="150"/>
      <c r="BO245" s="150"/>
      <c r="BP245" s="150"/>
      <c r="BQ245" s="150"/>
      <c r="BR245" s="15"/>
    </row>
    <row r="246" spans="1:71" ht="19.350000000000001" customHeight="1">
      <c r="C246" s="14"/>
      <c r="D246" s="231" t="s">
        <v>8</v>
      </c>
      <c r="E246" s="219"/>
      <c r="F246" s="219"/>
      <c r="G246" s="219"/>
      <c r="H246" s="219"/>
      <c r="I246" s="219"/>
      <c r="J246" s="219"/>
      <c r="K246" s="219"/>
      <c r="L246" s="219"/>
      <c r="M246" s="232"/>
      <c r="N246" s="166" t="str">
        <f>IF([9]回答表!BD18="●",IF([9]回答表!AA52="●","●",""),"")</f>
        <v/>
      </c>
      <c r="O246" s="167"/>
      <c r="P246" s="167"/>
      <c r="Q246" s="168"/>
      <c r="R246" s="156"/>
      <c r="S246" s="156"/>
      <c r="T246" s="156"/>
      <c r="U246" s="54"/>
      <c r="V246" s="181"/>
      <c r="W246" s="181"/>
      <c r="X246" s="181"/>
      <c r="Y246" s="181"/>
      <c r="Z246" s="181"/>
      <c r="AA246" s="181"/>
      <c r="AB246" s="181"/>
      <c r="AC246" s="181"/>
      <c r="AD246" s="181"/>
      <c r="AE246" s="181"/>
      <c r="AF246" s="181"/>
      <c r="AG246" s="181"/>
      <c r="AH246" s="181"/>
      <c r="AI246" s="181"/>
      <c r="AJ246" s="55"/>
      <c r="AK246" s="170"/>
      <c r="AL246" s="170"/>
      <c r="AM246" s="182"/>
      <c r="AN246" s="183"/>
      <c r="AO246" s="183"/>
      <c r="AP246" s="183"/>
      <c r="AQ246" s="182"/>
      <c r="AR246" s="183"/>
      <c r="AS246" s="183"/>
      <c r="AT246" s="183"/>
      <c r="AU246" s="182"/>
      <c r="AV246" s="183"/>
      <c r="AW246" s="183"/>
      <c r="AX246" s="184"/>
      <c r="AY246" s="164"/>
      <c r="AZ246" s="164"/>
      <c r="BA246" s="164"/>
      <c r="BB246" s="164"/>
      <c r="BC246" s="164"/>
      <c r="BD246" s="199"/>
      <c r="BE246" s="199"/>
      <c r="BF246" s="150"/>
      <c r="BG246" s="150"/>
      <c r="BH246" s="150"/>
      <c r="BI246" s="150"/>
      <c r="BJ246" s="150"/>
      <c r="BK246" s="150"/>
      <c r="BL246" s="150"/>
      <c r="BM246" s="150"/>
      <c r="BN246" s="150"/>
      <c r="BO246" s="150"/>
      <c r="BP246" s="150"/>
      <c r="BQ246" s="150"/>
      <c r="BR246" s="15"/>
    </row>
    <row r="247" spans="1:71" ht="15.6" customHeight="1">
      <c r="C247" s="14"/>
      <c r="D247" s="219"/>
      <c r="E247" s="219"/>
      <c r="F247" s="219"/>
      <c r="G247" s="219"/>
      <c r="H247" s="219"/>
      <c r="I247" s="219"/>
      <c r="J247" s="219"/>
      <c r="K247" s="219"/>
      <c r="L247" s="219"/>
      <c r="M247" s="232"/>
      <c r="N247" s="178"/>
      <c r="O247" s="179"/>
      <c r="P247" s="179"/>
      <c r="Q247" s="180"/>
      <c r="R247" s="156"/>
      <c r="S247" s="156"/>
      <c r="T247" s="156"/>
      <c r="U247" s="54"/>
      <c r="V247" s="181"/>
      <c r="W247" s="181"/>
      <c r="X247" s="181"/>
      <c r="Y247" s="181"/>
      <c r="Z247" s="181"/>
      <c r="AA247" s="181"/>
      <c r="AB247" s="181"/>
      <c r="AC247" s="181"/>
      <c r="AD247" s="181"/>
      <c r="AE247" s="181"/>
      <c r="AF247" s="181"/>
      <c r="AG247" s="181"/>
      <c r="AH247" s="181"/>
      <c r="AI247" s="181"/>
      <c r="AJ247" s="55"/>
      <c r="AK247" s="170"/>
      <c r="AL247" s="170"/>
      <c r="AM247" s="182" t="s">
        <v>9</v>
      </c>
      <c r="AN247" s="183"/>
      <c r="AO247" s="183"/>
      <c r="AP247" s="183"/>
      <c r="AQ247" s="182" t="s">
        <v>10</v>
      </c>
      <c r="AR247" s="183"/>
      <c r="AS247" s="183"/>
      <c r="AT247" s="183"/>
      <c r="AU247" s="182" t="s">
        <v>11</v>
      </c>
      <c r="AV247" s="183"/>
      <c r="AW247" s="183"/>
      <c r="AX247" s="184"/>
      <c r="AY247" s="164"/>
      <c r="AZ247" s="164"/>
      <c r="BA247" s="164"/>
      <c r="BB247" s="164"/>
      <c r="BC247" s="164"/>
      <c r="BD247" s="199"/>
      <c r="BE247" s="199"/>
      <c r="BF247" s="150"/>
      <c r="BG247" s="150"/>
      <c r="BH247" s="150"/>
      <c r="BI247" s="150"/>
      <c r="BJ247" s="150"/>
      <c r="BK247" s="150"/>
      <c r="BL247" s="150"/>
      <c r="BM247" s="150"/>
      <c r="BN247" s="150"/>
      <c r="BO247" s="150"/>
      <c r="BP247" s="150"/>
      <c r="BQ247" s="150"/>
      <c r="BR247" s="15"/>
    </row>
    <row r="248" spans="1:71" ht="15.6" customHeight="1">
      <c r="C248" s="14"/>
      <c r="D248" s="219"/>
      <c r="E248" s="219"/>
      <c r="F248" s="219"/>
      <c r="G248" s="219"/>
      <c r="H248" s="219"/>
      <c r="I248" s="219"/>
      <c r="J248" s="219"/>
      <c r="K248" s="219"/>
      <c r="L248" s="219"/>
      <c r="M248" s="232"/>
      <c r="N248" s="178"/>
      <c r="O248" s="179"/>
      <c r="P248" s="179"/>
      <c r="Q248" s="180"/>
      <c r="R248" s="156"/>
      <c r="S248" s="156"/>
      <c r="T248" s="156"/>
      <c r="U248" s="54"/>
      <c r="V248" s="181"/>
      <c r="W248" s="181"/>
      <c r="X248" s="181"/>
      <c r="Y248" s="181"/>
      <c r="Z248" s="181"/>
      <c r="AA248" s="181"/>
      <c r="AB248" s="181"/>
      <c r="AC248" s="181"/>
      <c r="AD248" s="181"/>
      <c r="AE248" s="181"/>
      <c r="AF248" s="181"/>
      <c r="AG248" s="181"/>
      <c r="AH248" s="181"/>
      <c r="AI248" s="181"/>
      <c r="AJ248" s="55"/>
      <c r="AK248" s="170"/>
      <c r="AL248" s="170"/>
      <c r="AM248" s="182"/>
      <c r="AN248" s="183"/>
      <c r="AO248" s="183"/>
      <c r="AP248" s="183"/>
      <c r="AQ248" s="182"/>
      <c r="AR248" s="183"/>
      <c r="AS248" s="183"/>
      <c r="AT248" s="183"/>
      <c r="AU248" s="182"/>
      <c r="AV248" s="183"/>
      <c r="AW248" s="183"/>
      <c r="AX248" s="184"/>
      <c r="AY248" s="164"/>
      <c r="AZ248" s="164"/>
      <c r="BA248" s="164"/>
      <c r="BB248" s="164"/>
      <c r="BC248" s="164"/>
      <c r="BD248" s="199"/>
      <c r="BE248" s="199"/>
      <c r="BF248" s="150"/>
      <c r="BG248" s="150"/>
      <c r="BH248" s="150"/>
      <c r="BI248" s="150"/>
      <c r="BJ248" s="150"/>
      <c r="BK248" s="150"/>
      <c r="BL248" s="150"/>
      <c r="BM248" s="150"/>
      <c r="BN248" s="150"/>
      <c r="BO248" s="150"/>
      <c r="BP248" s="150"/>
      <c r="BQ248" s="150"/>
      <c r="BR248" s="15"/>
    </row>
    <row r="249" spans="1:71" ht="15.6" customHeight="1">
      <c r="C249" s="14"/>
      <c r="D249" s="219"/>
      <c r="E249" s="219"/>
      <c r="F249" s="219"/>
      <c r="G249" s="219"/>
      <c r="H249" s="219"/>
      <c r="I249" s="219"/>
      <c r="J249" s="219"/>
      <c r="K249" s="219"/>
      <c r="L249" s="219"/>
      <c r="M249" s="232"/>
      <c r="N249" s="185"/>
      <c r="O249" s="186"/>
      <c r="P249" s="186"/>
      <c r="Q249" s="187"/>
      <c r="R249" s="156"/>
      <c r="S249" s="156"/>
      <c r="T249" s="156"/>
      <c r="U249" s="56"/>
      <c r="V249" s="57"/>
      <c r="W249" s="57"/>
      <c r="X249" s="57"/>
      <c r="Y249" s="57"/>
      <c r="Z249" s="57"/>
      <c r="AA249" s="57"/>
      <c r="AB249" s="57"/>
      <c r="AC249" s="57"/>
      <c r="AD249" s="57"/>
      <c r="AE249" s="57"/>
      <c r="AF249" s="57"/>
      <c r="AG249" s="57"/>
      <c r="AH249" s="57"/>
      <c r="AI249" s="57"/>
      <c r="AJ249" s="58"/>
      <c r="AK249" s="170"/>
      <c r="AL249" s="170"/>
      <c r="AM249" s="208"/>
      <c r="AN249" s="209"/>
      <c r="AO249" s="209"/>
      <c r="AP249" s="209"/>
      <c r="AQ249" s="208"/>
      <c r="AR249" s="209"/>
      <c r="AS249" s="209"/>
      <c r="AT249" s="209"/>
      <c r="AU249" s="208"/>
      <c r="AV249" s="209"/>
      <c r="AW249" s="209"/>
      <c r="AX249" s="210"/>
      <c r="AY249" s="164"/>
      <c r="AZ249" s="164"/>
      <c r="BA249" s="164"/>
      <c r="BB249" s="164"/>
      <c r="BC249" s="164"/>
      <c r="BD249" s="199"/>
      <c r="BE249" s="199"/>
      <c r="BF249" s="150"/>
      <c r="BG249" s="150"/>
      <c r="BH249" s="150"/>
      <c r="BI249" s="150"/>
      <c r="BJ249" s="150"/>
      <c r="BK249" s="150"/>
      <c r="BL249" s="150"/>
      <c r="BM249" s="150"/>
      <c r="BN249" s="150"/>
      <c r="BO249" s="150"/>
      <c r="BP249" s="150"/>
      <c r="BQ249" s="150"/>
      <c r="BR249" s="15"/>
    </row>
    <row r="250" spans="1:71" ht="15.6" customHeight="1">
      <c r="A250" s="16"/>
      <c r="B250" s="16"/>
      <c r="C250" s="14"/>
      <c r="D250" s="188"/>
      <c r="E250" s="188"/>
      <c r="F250" s="188"/>
      <c r="G250" s="188"/>
      <c r="H250" s="188"/>
      <c r="I250" s="188"/>
      <c r="J250" s="188"/>
      <c r="K250" s="188"/>
      <c r="L250" s="188"/>
      <c r="M250" s="188"/>
      <c r="N250" s="188"/>
      <c r="O250" s="188"/>
      <c r="P250" s="188"/>
      <c r="Q250" s="188"/>
      <c r="R250" s="156"/>
      <c r="S250" s="156"/>
      <c r="T250" s="156"/>
      <c r="U250" s="156"/>
      <c r="V250" s="156"/>
      <c r="W250" s="156"/>
      <c r="X250" s="156"/>
      <c r="Y250" s="156"/>
      <c r="Z250" s="156"/>
      <c r="AA250" s="156"/>
      <c r="AB250" s="156"/>
      <c r="AC250" s="156"/>
      <c r="AD250" s="156"/>
      <c r="AE250" s="156"/>
      <c r="AF250" s="156"/>
      <c r="AG250" s="156"/>
      <c r="AH250" s="156"/>
      <c r="AI250" s="156"/>
      <c r="AJ250" s="156"/>
      <c r="AK250" s="170"/>
      <c r="AL250" s="170"/>
      <c r="AM250" s="211"/>
      <c r="AN250" s="211"/>
      <c r="AO250" s="211"/>
      <c r="AP250" s="211"/>
      <c r="AQ250" s="211"/>
      <c r="AR250" s="211"/>
      <c r="AS250" s="211"/>
      <c r="AT250" s="211"/>
      <c r="AU250" s="211"/>
      <c r="AV250" s="211"/>
      <c r="AW250" s="211"/>
      <c r="AX250" s="211"/>
      <c r="AY250" s="211"/>
      <c r="AZ250" s="211"/>
      <c r="BA250" s="211"/>
      <c r="BB250" s="211"/>
      <c r="BC250" s="157"/>
      <c r="BD250" s="199"/>
      <c r="BE250" s="199"/>
      <c r="BF250" s="124"/>
      <c r="BG250" s="124"/>
      <c r="BH250" s="124"/>
      <c r="BI250" s="124"/>
      <c r="BJ250" s="124"/>
      <c r="BK250" s="124"/>
      <c r="BL250" s="124"/>
      <c r="BM250" s="124"/>
      <c r="BN250" s="124"/>
      <c r="BO250" s="124"/>
      <c r="BP250" s="124"/>
      <c r="BQ250" s="124"/>
      <c r="BR250" s="15"/>
      <c r="BS250" s="16"/>
    </row>
    <row r="251" spans="1:71" ht="15.6" customHeight="1">
      <c r="A251" s="16"/>
      <c r="B251" s="16"/>
      <c r="C251" s="14"/>
      <c r="D251" s="188"/>
      <c r="E251" s="188"/>
      <c r="F251" s="188"/>
      <c r="G251" s="188"/>
      <c r="H251" s="188"/>
      <c r="I251" s="188"/>
      <c r="J251" s="188"/>
      <c r="K251" s="188"/>
      <c r="L251" s="188"/>
      <c r="M251" s="188"/>
      <c r="N251" s="188"/>
      <c r="O251" s="188"/>
      <c r="P251" s="188"/>
      <c r="Q251" s="188"/>
      <c r="R251" s="156"/>
      <c r="S251" s="156"/>
      <c r="T251" s="156"/>
      <c r="U251" s="160" t="s">
        <v>81</v>
      </c>
      <c r="V251" s="156"/>
      <c r="W251" s="156"/>
      <c r="X251" s="156"/>
      <c r="Y251" s="156"/>
      <c r="Z251" s="156"/>
      <c r="AA251" s="156"/>
      <c r="AB251" s="156"/>
      <c r="AC251" s="156"/>
      <c r="AD251" s="156"/>
      <c r="AE251" s="156"/>
      <c r="AF251" s="156"/>
      <c r="AG251" s="156"/>
      <c r="AH251" s="156"/>
      <c r="AI251" s="156"/>
      <c r="AJ251" s="156"/>
      <c r="AK251" s="170"/>
      <c r="AL251" s="170"/>
      <c r="AM251" s="160" t="s">
        <v>82</v>
      </c>
      <c r="AN251" s="151"/>
      <c r="AO251" s="151"/>
      <c r="AP251" s="151"/>
      <c r="AQ251" s="151"/>
      <c r="AR251" s="151"/>
      <c r="AS251" s="151"/>
      <c r="AT251" s="151"/>
      <c r="AU251" s="151"/>
      <c r="AV251" s="151"/>
      <c r="AW251" s="151"/>
      <c r="AX251" s="150"/>
      <c r="AY251" s="150"/>
      <c r="AZ251" s="150"/>
      <c r="BA251" s="150"/>
      <c r="BB251" s="150"/>
      <c r="BC251" s="150"/>
      <c r="BD251" s="150"/>
      <c r="BE251" s="150"/>
      <c r="BF251" s="150"/>
      <c r="BG251" s="150"/>
      <c r="BH251" s="150"/>
      <c r="BI251" s="150"/>
      <c r="BJ251" s="150"/>
      <c r="BK251" s="150"/>
      <c r="BL251" s="150"/>
      <c r="BM251" s="150"/>
      <c r="BN251" s="150"/>
      <c r="BO251" s="150"/>
      <c r="BP251" s="150"/>
      <c r="BQ251" s="124"/>
      <c r="BR251" s="15"/>
      <c r="BS251" s="16"/>
    </row>
    <row r="252" spans="1:71" ht="15.6" customHeight="1">
      <c r="A252" s="16"/>
      <c r="B252" s="16"/>
      <c r="C252" s="14"/>
      <c r="D252" s="188"/>
      <c r="E252" s="188"/>
      <c r="F252" s="188"/>
      <c r="G252" s="188"/>
      <c r="H252" s="188"/>
      <c r="I252" s="188"/>
      <c r="J252" s="188"/>
      <c r="K252" s="188"/>
      <c r="L252" s="188"/>
      <c r="M252" s="188"/>
      <c r="N252" s="188"/>
      <c r="O252" s="188"/>
      <c r="P252" s="188"/>
      <c r="Q252" s="188"/>
      <c r="R252" s="156"/>
      <c r="S252" s="156"/>
      <c r="T252" s="156"/>
      <c r="U252" s="61" t="str">
        <f>IF([9]回答表!BD18="●",IF([9]回答表!X52="●",[9]回答表!E339,IF([9]回答表!AA52="●",[9]回答表!E408,"")),"")</f>
        <v/>
      </c>
      <c r="V252" s="62"/>
      <c r="W252" s="62"/>
      <c r="X252" s="62"/>
      <c r="Y252" s="62"/>
      <c r="Z252" s="62"/>
      <c r="AA252" s="62"/>
      <c r="AB252" s="62"/>
      <c r="AC252" s="62"/>
      <c r="AD252" s="62"/>
      <c r="AE252" s="65" t="s">
        <v>83</v>
      </c>
      <c r="AF252" s="65"/>
      <c r="AG252" s="65"/>
      <c r="AH252" s="65"/>
      <c r="AI252" s="65"/>
      <c r="AJ252" s="66"/>
      <c r="AK252" s="170"/>
      <c r="AL252" s="170"/>
      <c r="AM252" s="169" t="str">
        <f>IF([9]回答表!BD18="●",IF([9]回答表!X52="●",[9]回答表!B341,IF([9]回答表!AA52="●",[9]回答表!B410,"")),"")</f>
        <v/>
      </c>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3"/>
      <c r="BR252" s="15"/>
      <c r="BS252" s="16"/>
    </row>
    <row r="253" spans="1:71" ht="15.6" customHeight="1">
      <c r="A253" s="16"/>
      <c r="B253" s="16"/>
      <c r="C253" s="14"/>
      <c r="D253" s="188"/>
      <c r="E253" s="188"/>
      <c r="F253" s="188"/>
      <c r="G253" s="188"/>
      <c r="H253" s="188"/>
      <c r="I253" s="188"/>
      <c r="J253" s="188"/>
      <c r="K253" s="188"/>
      <c r="L253" s="188"/>
      <c r="M253" s="188"/>
      <c r="N253" s="188"/>
      <c r="O253" s="188"/>
      <c r="P253" s="188"/>
      <c r="Q253" s="188"/>
      <c r="R253" s="156"/>
      <c r="S253" s="156"/>
      <c r="T253" s="156"/>
      <c r="U253" s="63"/>
      <c r="V253" s="64"/>
      <c r="W253" s="64"/>
      <c r="X253" s="64"/>
      <c r="Y253" s="64"/>
      <c r="Z253" s="64"/>
      <c r="AA253" s="64"/>
      <c r="AB253" s="64"/>
      <c r="AC253" s="64"/>
      <c r="AD253" s="64"/>
      <c r="AE253" s="67"/>
      <c r="AF253" s="67"/>
      <c r="AG253" s="67"/>
      <c r="AH253" s="67"/>
      <c r="AI253" s="67"/>
      <c r="AJ253" s="68"/>
      <c r="AK253" s="170"/>
      <c r="AL253" s="170"/>
      <c r="AM253" s="54"/>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c r="BI253" s="181"/>
      <c r="BJ253" s="181"/>
      <c r="BK253" s="181"/>
      <c r="BL253" s="181"/>
      <c r="BM253" s="181"/>
      <c r="BN253" s="181"/>
      <c r="BO253" s="181"/>
      <c r="BP253" s="181"/>
      <c r="BQ253" s="55"/>
      <c r="BR253" s="15"/>
      <c r="BS253" s="16"/>
    </row>
    <row r="254" spans="1:71" ht="15.6" customHeight="1">
      <c r="A254" s="16"/>
      <c r="B254" s="16"/>
      <c r="C254" s="14"/>
      <c r="D254" s="188"/>
      <c r="E254" s="188"/>
      <c r="F254" s="188"/>
      <c r="G254" s="188"/>
      <c r="H254" s="188"/>
      <c r="I254" s="188"/>
      <c r="J254" s="188"/>
      <c r="K254" s="188"/>
      <c r="L254" s="188"/>
      <c r="M254" s="188"/>
      <c r="N254" s="188"/>
      <c r="O254" s="188"/>
      <c r="P254" s="188"/>
      <c r="Q254" s="188"/>
      <c r="R254" s="156"/>
      <c r="S254" s="156"/>
      <c r="T254" s="156"/>
      <c r="U254" s="156"/>
      <c r="V254" s="156"/>
      <c r="W254" s="156"/>
      <c r="X254" s="156"/>
      <c r="Y254" s="156"/>
      <c r="Z254" s="156"/>
      <c r="AA254" s="156"/>
      <c r="AB254" s="156"/>
      <c r="AC254" s="156"/>
      <c r="AD254" s="156"/>
      <c r="AE254" s="156"/>
      <c r="AF254" s="156"/>
      <c r="AG254" s="156"/>
      <c r="AH254" s="156"/>
      <c r="AI254" s="156"/>
      <c r="AJ254" s="156"/>
      <c r="AK254" s="170"/>
      <c r="AL254" s="170"/>
      <c r="AM254" s="54"/>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55"/>
      <c r="BR254" s="15"/>
      <c r="BS254" s="16"/>
    </row>
    <row r="255" spans="1:71" ht="15.6" customHeight="1">
      <c r="A255" s="16"/>
      <c r="B255" s="16"/>
      <c r="C255" s="14"/>
      <c r="D255" s="188"/>
      <c r="E255" s="188"/>
      <c r="F255" s="188"/>
      <c r="G255" s="188"/>
      <c r="H255" s="188"/>
      <c r="I255" s="188"/>
      <c r="J255" s="188"/>
      <c r="K255" s="188"/>
      <c r="L255" s="188"/>
      <c r="M255" s="188"/>
      <c r="N255" s="188"/>
      <c r="O255" s="188"/>
      <c r="P255" s="188"/>
      <c r="Q255" s="188"/>
      <c r="R255" s="156"/>
      <c r="S255" s="156"/>
      <c r="T255" s="156"/>
      <c r="U255" s="156"/>
      <c r="V255" s="156"/>
      <c r="W255" s="156"/>
      <c r="X255" s="156"/>
      <c r="Y255" s="156"/>
      <c r="Z255" s="156"/>
      <c r="AA255" s="156"/>
      <c r="AB255" s="156"/>
      <c r="AC255" s="156"/>
      <c r="AD255" s="156"/>
      <c r="AE255" s="156"/>
      <c r="AF255" s="156"/>
      <c r="AG255" s="156"/>
      <c r="AH255" s="156"/>
      <c r="AI255" s="156"/>
      <c r="AJ255" s="156"/>
      <c r="AK255" s="170"/>
      <c r="AL255" s="170"/>
      <c r="AM255" s="54"/>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c r="BI255" s="181"/>
      <c r="BJ255" s="181"/>
      <c r="BK255" s="181"/>
      <c r="BL255" s="181"/>
      <c r="BM255" s="181"/>
      <c r="BN255" s="181"/>
      <c r="BO255" s="181"/>
      <c r="BP255" s="181"/>
      <c r="BQ255" s="55"/>
      <c r="BR255" s="15"/>
      <c r="BS255" s="16"/>
    </row>
    <row r="256" spans="1:71" ht="15.6" customHeight="1">
      <c r="A256" s="16"/>
      <c r="B256" s="16"/>
      <c r="C256" s="14"/>
      <c r="D256" s="188"/>
      <c r="E256" s="188"/>
      <c r="F256" s="188"/>
      <c r="G256" s="188"/>
      <c r="H256" s="188"/>
      <c r="I256" s="188"/>
      <c r="J256" s="188"/>
      <c r="K256" s="188"/>
      <c r="L256" s="188"/>
      <c r="M256" s="188"/>
      <c r="N256" s="188"/>
      <c r="O256" s="188"/>
      <c r="P256" s="188"/>
      <c r="Q256" s="188"/>
      <c r="R256" s="156"/>
      <c r="S256" s="156"/>
      <c r="T256" s="156"/>
      <c r="U256" s="156"/>
      <c r="V256" s="156"/>
      <c r="W256" s="156"/>
      <c r="X256" s="156"/>
      <c r="Y256" s="156"/>
      <c r="Z256" s="156"/>
      <c r="AA256" s="156"/>
      <c r="AB256" s="156"/>
      <c r="AC256" s="156"/>
      <c r="AD256" s="156"/>
      <c r="AE256" s="156"/>
      <c r="AF256" s="156"/>
      <c r="AG256" s="156"/>
      <c r="AH256" s="156"/>
      <c r="AI256" s="156"/>
      <c r="AJ256" s="156"/>
      <c r="AK256" s="170"/>
      <c r="AL256" s="170"/>
      <c r="AM256" s="56"/>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8"/>
      <c r="BR256" s="15"/>
      <c r="BS256" s="16"/>
    </row>
    <row r="257" spans="1:71" ht="15.6" customHeight="1">
      <c r="C257" s="1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5"/>
    </row>
    <row r="258" spans="1:71" ht="18.600000000000001" customHeight="1">
      <c r="C258" s="14"/>
      <c r="D258" s="188"/>
      <c r="E258" s="188"/>
      <c r="F258" s="188"/>
      <c r="G258" s="188"/>
      <c r="H258" s="188"/>
      <c r="I258" s="188"/>
      <c r="J258" s="188"/>
      <c r="K258" s="188"/>
      <c r="L258" s="188"/>
      <c r="M258" s="188"/>
      <c r="N258" s="156"/>
      <c r="O258" s="156"/>
      <c r="P258" s="156"/>
      <c r="Q258" s="156"/>
      <c r="R258" s="156"/>
      <c r="S258" s="156"/>
      <c r="T258" s="156"/>
      <c r="U258" s="160" t="s">
        <v>19</v>
      </c>
      <c r="V258" s="156"/>
      <c r="W258" s="156"/>
      <c r="X258" s="156"/>
      <c r="Y258" s="156"/>
      <c r="Z258" s="156"/>
      <c r="AA258" s="151"/>
      <c r="AB258" s="161"/>
      <c r="AC258" s="151"/>
      <c r="AD258" s="151"/>
      <c r="AE258" s="151"/>
      <c r="AF258" s="151"/>
      <c r="AG258" s="151"/>
      <c r="AH258" s="151"/>
      <c r="AI258" s="151"/>
      <c r="AJ258" s="151"/>
      <c r="AK258" s="151"/>
      <c r="AL258" s="151"/>
      <c r="AM258" s="160" t="s">
        <v>12</v>
      </c>
      <c r="AN258" s="151"/>
      <c r="AO258" s="151"/>
      <c r="AP258" s="151"/>
      <c r="AQ258" s="151"/>
      <c r="AR258" s="151"/>
      <c r="AS258" s="151"/>
      <c r="AT258" s="151"/>
      <c r="AU258" s="151"/>
      <c r="AV258" s="151"/>
      <c r="AW258" s="151"/>
      <c r="AX258" s="151"/>
      <c r="AY258" s="151"/>
      <c r="AZ258" s="150"/>
      <c r="BA258" s="150"/>
      <c r="BB258" s="150"/>
      <c r="BC258" s="150"/>
      <c r="BD258" s="150"/>
      <c r="BE258" s="150"/>
      <c r="BF258" s="150"/>
      <c r="BG258" s="150"/>
      <c r="BH258" s="150"/>
      <c r="BI258" s="150"/>
      <c r="BJ258" s="150"/>
      <c r="BK258" s="150"/>
      <c r="BL258" s="150"/>
      <c r="BM258" s="150"/>
      <c r="BN258" s="150"/>
      <c r="BO258" s="150"/>
      <c r="BP258" s="150"/>
      <c r="BQ258" s="124"/>
      <c r="BR258" s="15"/>
      <c r="BS258" s="16"/>
    </row>
    <row r="259" spans="1:71" ht="15.6" customHeight="1">
      <c r="C259" s="14"/>
      <c r="D259" s="219" t="s">
        <v>13</v>
      </c>
      <c r="E259" s="219"/>
      <c r="F259" s="219"/>
      <c r="G259" s="219"/>
      <c r="H259" s="219"/>
      <c r="I259" s="219"/>
      <c r="J259" s="219"/>
      <c r="K259" s="219"/>
      <c r="L259" s="219"/>
      <c r="M259" s="232"/>
      <c r="N259" s="166" t="str">
        <f>IF([9]回答表!BD18="●",IF([9]回答表!AD52="●","●",""),"")</f>
        <v/>
      </c>
      <c r="O259" s="167"/>
      <c r="P259" s="167"/>
      <c r="Q259" s="168"/>
      <c r="R259" s="156"/>
      <c r="S259" s="156"/>
      <c r="T259" s="156"/>
      <c r="U259" s="169" t="str">
        <f>IF([9]回答表!BD18="●",IF([9]回答表!AD52="●",[9]回答表!B421,""),"")</f>
        <v/>
      </c>
      <c r="V259" s="52"/>
      <c r="W259" s="52"/>
      <c r="X259" s="52"/>
      <c r="Y259" s="52"/>
      <c r="Z259" s="52"/>
      <c r="AA259" s="52"/>
      <c r="AB259" s="52"/>
      <c r="AC259" s="52"/>
      <c r="AD259" s="52"/>
      <c r="AE259" s="52"/>
      <c r="AF259" s="52"/>
      <c r="AG259" s="52"/>
      <c r="AH259" s="52"/>
      <c r="AI259" s="52"/>
      <c r="AJ259" s="53"/>
      <c r="AK259" s="266"/>
      <c r="AL259" s="266"/>
      <c r="AM259" s="169" t="str">
        <f>IF([9]回答表!BD18="●",IF([9]回答表!AD52="●",[9]回答表!B427,""),"")</f>
        <v/>
      </c>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3"/>
      <c r="BR259" s="15"/>
      <c r="BS259" s="16"/>
    </row>
    <row r="260" spans="1:71" ht="15.6" customHeight="1">
      <c r="C260" s="14"/>
      <c r="D260" s="219"/>
      <c r="E260" s="219"/>
      <c r="F260" s="219"/>
      <c r="G260" s="219"/>
      <c r="H260" s="219"/>
      <c r="I260" s="219"/>
      <c r="J260" s="219"/>
      <c r="K260" s="219"/>
      <c r="L260" s="219"/>
      <c r="M260" s="232"/>
      <c r="N260" s="178"/>
      <c r="O260" s="179"/>
      <c r="P260" s="179"/>
      <c r="Q260" s="180"/>
      <c r="R260" s="156"/>
      <c r="S260" s="156"/>
      <c r="T260" s="156"/>
      <c r="U260" s="54"/>
      <c r="V260" s="181"/>
      <c r="W260" s="181"/>
      <c r="X260" s="181"/>
      <c r="Y260" s="181"/>
      <c r="Z260" s="181"/>
      <c r="AA260" s="181"/>
      <c r="AB260" s="181"/>
      <c r="AC260" s="181"/>
      <c r="AD260" s="181"/>
      <c r="AE260" s="181"/>
      <c r="AF260" s="181"/>
      <c r="AG260" s="181"/>
      <c r="AH260" s="181"/>
      <c r="AI260" s="181"/>
      <c r="AJ260" s="55"/>
      <c r="AK260" s="266"/>
      <c r="AL260" s="266"/>
      <c r="AM260" s="54"/>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55"/>
      <c r="BR260" s="15"/>
      <c r="BS260" s="16"/>
    </row>
    <row r="261" spans="1:71" ht="15.6" customHeight="1">
      <c r="C261" s="14"/>
      <c r="D261" s="219"/>
      <c r="E261" s="219"/>
      <c r="F261" s="219"/>
      <c r="G261" s="219"/>
      <c r="H261" s="219"/>
      <c r="I261" s="219"/>
      <c r="J261" s="219"/>
      <c r="K261" s="219"/>
      <c r="L261" s="219"/>
      <c r="M261" s="232"/>
      <c r="N261" s="178"/>
      <c r="O261" s="179"/>
      <c r="P261" s="179"/>
      <c r="Q261" s="180"/>
      <c r="R261" s="156"/>
      <c r="S261" s="156"/>
      <c r="T261" s="156"/>
      <c r="U261" s="54"/>
      <c r="V261" s="181"/>
      <c r="W261" s="181"/>
      <c r="X261" s="181"/>
      <c r="Y261" s="181"/>
      <c r="Z261" s="181"/>
      <c r="AA261" s="181"/>
      <c r="AB261" s="181"/>
      <c r="AC261" s="181"/>
      <c r="AD261" s="181"/>
      <c r="AE261" s="181"/>
      <c r="AF261" s="181"/>
      <c r="AG261" s="181"/>
      <c r="AH261" s="181"/>
      <c r="AI261" s="181"/>
      <c r="AJ261" s="55"/>
      <c r="AK261" s="266"/>
      <c r="AL261" s="266"/>
      <c r="AM261" s="54"/>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c r="BI261" s="181"/>
      <c r="BJ261" s="181"/>
      <c r="BK261" s="181"/>
      <c r="BL261" s="181"/>
      <c r="BM261" s="181"/>
      <c r="BN261" s="181"/>
      <c r="BO261" s="181"/>
      <c r="BP261" s="181"/>
      <c r="BQ261" s="55"/>
      <c r="BR261" s="15"/>
      <c r="BS261" s="16"/>
    </row>
    <row r="262" spans="1:71" ht="15.6" customHeight="1">
      <c r="C262" s="14"/>
      <c r="D262" s="219"/>
      <c r="E262" s="219"/>
      <c r="F262" s="219"/>
      <c r="G262" s="219"/>
      <c r="H262" s="219"/>
      <c r="I262" s="219"/>
      <c r="J262" s="219"/>
      <c r="K262" s="219"/>
      <c r="L262" s="219"/>
      <c r="M262" s="232"/>
      <c r="N262" s="185"/>
      <c r="O262" s="186"/>
      <c r="P262" s="186"/>
      <c r="Q262" s="187"/>
      <c r="R262" s="156"/>
      <c r="S262" s="156"/>
      <c r="T262" s="156"/>
      <c r="U262" s="56"/>
      <c r="V262" s="57"/>
      <c r="W262" s="57"/>
      <c r="X262" s="57"/>
      <c r="Y262" s="57"/>
      <c r="Z262" s="57"/>
      <c r="AA262" s="57"/>
      <c r="AB262" s="57"/>
      <c r="AC262" s="57"/>
      <c r="AD262" s="57"/>
      <c r="AE262" s="57"/>
      <c r="AF262" s="57"/>
      <c r="AG262" s="57"/>
      <c r="AH262" s="57"/>
      <c r="AI262" s="57"/>
      <c r="AJ262" s="58"/>
      <c r="AK262" s="266"/>
      <c r="AL262" s="266"/>
      <c r="AM262" s="56"/>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8"/>
      <c r="BR262" s="15"/>
      <c r="BS262" s="16"/>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6"/>
    </row>
    <row r="264" spans="1:71" ht="15.6"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row>
    <row r="265" spans="1:71" ht="15.6" customHeight="1">
      <c r="C265" s="9"/>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69"/>
      <c r="AS265" s="69"/>
      <c r="AT265" s="69"/>
      <c r="AU265" s="69"/>
      <c r="AV265" s="69"/>
      <c r="AW265" s="69"/>
      <c r="AX265" s="69"/>
      <c r="AY265" s="69"/>
      <c r="AZ265" s="69"/>
      <c r="BA265" s="69"/>
      <c r="BB265" s="69"/>
      <c r="BC265" s="11"/>
      <c r="BD265" s="12"/>
      <c r="BE265" s="12"/>
      <c r="BF265" s="12"/>
      <c r="BG265" s="12"/>
      <c r="BH265" s="12"/>
      <c r="BI265" s="12"/>
      <c r="BJ265" s="12"/>
      <c r="BK265" s="12"/>
      <c r="BL265" s="12"/>
      <c r="BM265" s="12"/>
      <c r="BN265" s="12"/>
      <c r="BO265" s="12"/>
      <c r="BP265" s="12"/>
      <c r="BQ265" s="12"/>
      <c r="BR265" s="13"/>
      <c r="BS265" s="16"/>
    </row>
    <row r="266" spans="1:71" ht="15.6" customHeight="1">
      <c r="C266" s="14"/>
      <c r="D266" s="156"/>
      <c r="E266" s="156"/>
      <c r="F266" s="156"/>
      <c r="G266" s="156"/>
      <c r="H266" s="156"/>
      <c r="I266" s="156"/>
      <c r="J266" s="156"/>
      <c r="K266" s="156"/>
      <c r="L266" s="156"/>
      <c r="M266" s="156"/>
      <c r="N266" s="156"/>
      <c r="O266" s="156"/>
      <c r="P266" s="156"/>
      <c r="Q266" s="156"/>
      <c r="R266" s="156"/>
      <c r="S266" s="156"/>
      <c r="T266" s="156"/>
      <c r="U266" s="156"/>
      <c r="V266" s="156"/>
      <c r="W266" s="156"/>
      <c r="X266" s="124"/>
      <c r="Y266" s="124"/>
      <c r="Z266" s="124"/>
      <c r="AA266" s="150"/>
      <c r="AB266" s="157"/>
      <c r="AC266" s="157"/>
      <c r="AD266" s="157"/>
      <c r="AE266" s="157"/>
      <c r="AF266" s="157"/>
      <c r="AG266" s="157"/>
      <c r="AH266" s="157"/>
      <c r="AI266" s="157"/>
      <c r="AJ266" s="157"/>
      <c r="AK266" s="157"/>
      <c r="AL266" s="157"/>
      <c r="AM266" s="157"/>
      <c r="AN266" s="152"/>
      <c r="AO266" s="157"/>
      <c r="AP266" s="158"/>
      <c r="AQ266" s="158"/>
      <c r="AR266" s="218"/>
      <c r="AS266" s="218"/>
      <c r="AT266" s="218"/>
      <c r="AU266" s="218"/>
      <c r="AV266" s="218"/>
      <c r="AW266" s="218"/>
      <c r="AX266" s="218"/>
      <c r="AY266" s="218"/>
      <c r="AZ266" s="218"/>
      <c r="BA266" s="218"/>
      <c r="BB266" s="218"/>
      <c r="BC266" s="149"/>
      <c r="BD266" s="150"/>
      <c r="BE266" s="150"/>
      <c r="BF266" s="150"/>
      <c r="BG266" s="150"/>
      <c r="BH266" s="150"/>
      <c r="BI266" s="150"/>
      <c r="BJ266" s="150"/>
      <c r="BK266" s="150"/>
      <c r="BL266" s="150"/>
      <c r="BM266" s="150"/>
      <c r="BN266" s="151"/>
      <c r="BO266" s="151"/>
      <c r="BP266" s="151"/>
      <c r="BQ266" s="152"/>
      <c r="BR266" s="15"/>
      <c r="BS266" s="16"/>
    </row>
    <row r="267" spans="1:71" ht="15.6" customHeight="1">
      <c r="C267" s="14"/>
      <c r="D267" s="46" t="s">
        <v>4</v>
      </c>
      <c r="E267" s="47"/>
      <c r="F267" s="47"/>
      <c r="G267" s="47"/>
      <c r="H267" s="47"/>
      <c r="I267" s="47"/>
      <c r="J267" s="47"/>
      <c r="K267" s="47"/>
      <c r="L267" s="47"/>
      <c r="M267" s="47"/>
      <c r="N267" s="47"/>
      <c r="O267" s="47"/>
      <c r="P267" s="47"/>
      <c r="Q267" s="48"/>
      <c r="R267" s="146" t="s">
        <v>26</v>
      </c>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8"/>
      <c r="BC267" s="149"/>
      <c r="BD267" s="150"/>
      <c r="BE267" s="150"/>
      <c r="BF267" s="150"/>
      <c r="BG267" s="150"/>
      <c r="BH267" s="150"/>
      <c r="BI267" s="150"/>
      <c r="BJ267" s="150"/>
      <c r="BK267" s="150"/>
      <c r="BL267" s="150"/>
      <c r="BM267" s="150"/>
      <c r="BN267" s="151"/>
      <c r="BO267" s="151"/>
      <c r="BP267" s="151"/>
      <c r="BQ267" s="152"/>
      <c r="BR267" s="15"/>
      <c r="BS267" s="16"/>
    </row>
    <row r="268" spans="1:71" ht="15.6" customHeight="1">
      <c r="C268" s="14"/>
      <c r="D268" s="49"/>
      <c r="E268" s="50"/>
      <c r="F268" s="50"/>
      <c r="G268" s="50"/>
      <c r="H268" s="50"/>
      <c r="I268" s="50"/>
      <c r="J268" s="50"/>
      <c r="K268" s="50"/>
      <c r="L268" s="50"/>
      <c r="M268" s="50"/>
      <c r="N268" s="50"/>
      <c r="O268" s="50"/>
      <c r="P268" s="50"/>
      <c r="Q268" s="51"/>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149"/>
      <c r="BD268" s="150"/>
      <c r="BE268" s="150"/>
      <c r="BF268" s="150"/>
      <c r="BG268" s="150"/>
      <c r="BH268" s="150"/>
      <c r="BI268" s="150"/>
      <c r="BJ268" s="150"/>
      <c r="BK268" s="150"/>
      <c r="BL268" s="150"/>
      <c r="BM268" s="150"/>
      <c r="BN268" s="151"/>
      <c r="BO268" s="151"/>
      <c r="BP268" s="151"/>
      <c r="BQ268" s="152"/>
      <c r="BR268" s="15"/>
      <c r="BS268" s="16"/>
    </row>
    <row r="269" spans="1:71" ht="15.6" customHeight="1">
      <c r="C269" s="14"/>
      <c r="D269" s="156"/>
      <c r="E269" s="156"/>
      <c r="F269" s="156"/>
      <c r="G269" s="156"/>
      <c r="H269" s="156"/>
      <c r="I269" s="156"/>
      <c r="J269" s="156"/>
      <c r="K269" s="156"/>
      <c r="L269" s="156"/>
      <c r="M269" s="156"/>
      <c r="N269" s="156"/>
      <c r="O269" s="156"/>
      <c r="P269" s="156"/>
      <c r="Q269" s="156"/>
      <c r="R269" s="156"/>
      <c r="S269" s="156"/>
      <c r="T269" s="156"/>
      <c r="U269" s="156"/>
      <c r="V269" s="156"/>
      <c r="W269" s="156"/>
      <c r="X269" s="124"/>
      <c r="Y269" s="124"/>
      <c r="Z269" s="124"/>
      <c r="AA269" s="150"/>
      <c r="AB269" s="157"/>
      <c r="AC269" s="157"/>
      <c r="AD269" s="157"/>
      <c r="AE269" s="157"/>
      <c r="AF269" s="157"/>
      <c r="AG269" s="157"/>
      <c r="AH269" s="157"/>
      <c r="AI269" s="157"/>
      <c r="AJ269" s="157"/>
      <c r="AK269" s="157"/>
      <c r="AL269" s="157"/>
      <c r="AM269" s="157"/>
      <c r="AN269" s="152"/>
      <c r="AO269" s="157"/>
      <c r="AP269" s="158"/>
      <c r="AQ269" s="158"/>
      <c r="AR269" s="159"/>
      <c r="AS269" s="159"/>
      <c r="AT269" s="159"/>
      <c r="AU269" s="159"/>
      <c r="AV269" s="159"/>
      <c r="AW269" s="159"/>
      <c r="AX269" s="159"/>
      <c r="AY269" s="159"/>
      <c r="AZ269" s="159"/>
      <c r="BA269" s="159"/>
      <c r="BB269" s="159"/>
      <c r="BC269" s="149"/>
      <c r="BD269" s="150"/>
      <c r="BE269" s="150"/>
      <c r="BF269" s="150"/>
      <c r="BG269" s="150"/>
      <c r="BH269" s="150"/>
      <c r="BI269" s="150"/>
      <c r="BJ269" s="150"/>
      <c r="BK269" s="150"/>
      <c r="BL269" s="150"/>
      <c r="BM269" s="150"/>
      <c r="BN269" s="151"/>
      <c r="BO269" s="151"/>
      <c r="BP269" s="151"/>
      <c r="BQ269" s="152"/>
      <c r="BR269" s="15"/>
      <c r="BS269" s="16"/>
    </row>
    <row r="270" spans="1:71" ht="18.75">
      <c r="C270" s="14"/>
      <c r="D270" s="156"/>
      <c r="E270" s="156"/>
      <c r="F270" s="156"/>
      <c r="G270" s="156"/>
      <c r="H270" s="156"/>
      <c r="I270" s="156"/>
      <c r="J270" s="156"/>
      <c r="K270" s="156"/>
      <c r="L270" s="156"/>
      <c r="M270" s="156"/>
      <c r="N270" s="156"/>
      <c r="O270" s="156"/>
      <c r="P270" s="156"/>
      <c r="Q270" s="156"/>
      <c r="R270" s="156"/>
      <c r="S270" s="156"/>
      <c r="T270" s="156"/>
      <c r="U270" s="160" t="s">
        <v>19</v>
      </c>
      <c r="V270" s="156"/>
      <c r="W270" s="156"/>
      <c r="X270" s="156"/>
      <c r="Y270" s="156"/>
      <c r="Z270" s="156"/>
      <c r="AA270" s="151"/>
      <c r="AB270" s="161"/>
      <c r="AC270" s="161"/>
      <c r="AD270" s="161"/>
      <c r="AE270" s="161"/>
      <c r="AF270" s="161"/>
      <c r="AG270" s="161"/>
      <c r="AH270" s="161"/>
      <c r="AI270" s="161"/>
      <c r="AJ270" s="161"/>
      <c r="AK270" s="161"/>
      <c r="AL270" s="161"/>
      <c r="AM270" s="160" t="s">
        <v>14</v>
      </c>
      <c r="AN270" s="162"/>
      <c r="AO270" s="161"/>
      <c r="AP270" s="163"/>
      <c r="AQ270" s="163"/>
      <c r="AR270" s="5"/>
      <c r="AS270" s="5"/>
      <c r="AT270" s="5"/>
      <c r="AU270" s="5"/>
      <c r="AV270" s="5"/>
      <c r="AW270" s="5"/>
      <c r="AX270" s="5"/>
      <c r="AY270" s="5"/>
      <c r="AZ270" s="5"/>
      <c r="BA270" s="5"/>
      <c r="BB270" s="5"/>
      <c r="BC270" s="164"/>
      <c r="BD270" s="151"/>
      <c r="BE270" s="151"/>
      <c r="BF270" s="165" t="s">
        <v>6</v>
      </c>
      <c r="BG270" s="6"/>
      <c r="BH270" s="6"/>
      <c r="BI270" s="6"/>
      <c r="BJ270" s="6"/>
      <c r="BK270" s="6"/>
      <c r="BL270" s="6"/>
      <c r="BM270" s="151"/>
      <c r="BN270" s="151"/>
      <c r="BO270" s="151"/>
      <c r="BP270" s="151"/>
      <c r="BQ270" s="162"/>
      <c r="BR270" s="15"/>
      <c r="BS270" s="16"/>
    </row>
    <row r="271" spans="1:71" ht="15.6" customHeight="1">
      <c r="C271" s="14"/>
      <c r="D271" s="219" t="s">
        <v>7</v>
      </c>
      <c r="E271" s="219"/>
      <c r="F271" s="219"/>
      <c r="G271" s="219"/>
      <c r="H271" s="219"/>
      <c r="I271" s="219"/>
      <c r="J271" s="219"/>
      <c r="K271" s="219"/>
      <c r="L271" s="219"/>
      <c r="M271" s="219"/>
      <c r="N271" s="166" t="str">
        <f>IF([9]回答表!X53="●","●","")</f>
        <v/>
      </c>
      <c r="O271" s="167"/>
      <c r="P271" s="167"/>
      <c r="Q271" s="168"/>
      <c r="R271" s="156"/>
      <c r="S271" s="156"/>
      <c r="T271" s="156"/>
      <c r="U271" s="169" t="str">
        <f>IF([9]回答表!X53="●",[9]回答表!B438,IF([9]回答表!AA53="●",[9]回答表!B466,""))</f>
        <v/>
      </c>
      <c r="V271" s="52"/>
      <c r="W271" s="52"/>
      <c r="X271" s="52"/>
      <c r="Y271" s="52"/>
      <c r="Z271" s="52"/>
      <c r="AA271" s="52"/>
      <c r="AB271" s="52"/>
      <c r="AC271" s="52"/>
      <c r="AD271" s="52"/>
      <c r="AE271" s="52"/>
      <c r="AF271" s="52"/>
      <c r="AG271" s="52"/>
      <c r="AH271" s="52"/>
      <c r="AI271" s="52"/>
      <c r="AJ271" s="53"/>
      <c r="AK271" s="170"/>
      <c r="AL271" s="170"/>
      <c r="AM271" s="212" t="s">
        <v>27</v>
      </c>
      <c r="AN271" s="213"/>
      <c r="AO271" s="213"/>
      <c r="AP271" s="213"/>
      <c r="AQ271" s="213"/>
      <c r="AR271" s="213"/>
      <c r="AS271" s="213"/>
      <c r="AT271" s="214"/>
      <c r="AU271" s="212" t="s">
        <v>28</v>
      </c>
      <c r="AV271" s="213"/>
      <c r="AW271" s="213"/>
      <c r="AX271" s="213"/>
      <c r="AY271" s="213"/>
      <c r="AZ271" s="213"/>
      <c r="BA271" s="213"/>
      <c r="BB271" s="214"/>
      <c r="BC271" s="157"/>
      <c r="BD271" s="150"/>
      <c r="BE271" s="150"/>
      <c r="BF271" s="172" t="str">
        <f>IF([9]回答表!X53="●",[9]回答表!U444,IF([9]回答表!AA53="●",[9]回答表!U472,""))</f>
        <v/>
      </c>
      <c r="BG271" s="173"/>
      <c r="BH271" s="173"/>
      <c r="BI271" s="173"/>
      <c r="BJ271" s="172"/>
      <c r="BK271" s="173"/>
      <c r="BL271" s="173"/>
      <c r="BM271" s="173"/>
      <c r="BN271" s="172"/>
      <c r="BO271" s="173"/>
      <c r="BP271" s="173"/>
      <c r="BQ271" s="174"/>
      <c r="BR271" s="15"/>
      <c r="BS271" s="16"/>
    </row>
    <row r="272" spans="1:71" ht="15.6" customHeight="1">
      <c r="C272" s="14"/>
      <c r="D272" s="219"/>
      <c r="E272" s="219"/>
      <c r="F272" s="219"/>
      <c r="G272" s="219"/>
      <c r="H272" s="219"/>
      <c r="I272" s="219"/>
      <c r="J272" s="219"/>
      <c r="K272" s="219"/>
      <c r="L272" s="219"/>
      <c r="M272" s="219"/>
      <c r="N272" s="178"/>
      <c r="O272" s="179"/>
      <c r="P272" s="179"/>
      <c r="Q272" s="180"/>
      <c r="R272" s="156"/>
      <c r="S272" s="156"/>
      <c r="T272" s="156"/>
      <c r="U272" s="54"/>
      <c r="V272" s="181"/>
      <c r="W272" s="181"/>
      <c r="X272" s="181"/>
      <c r="Y272" s="181"/>
      <c r="Z272" s="181"/>
      <c r="AA272" s="181"/>
      <c r="AB272" s="181"/>
      <c r="AC272" s="181"/>
      <c r="AD272" s="181"/>
      <c r="AE272" s="181"/>
      <c r="AF272" s="181"/>
      <c r="AG272" s="181"/>
      <c r="AH272" s="181"/>
      <c r="AI272" s="181"/>
      <c r="AJ272" s="55"/>
      <c r="AK272" s="170"/>
      <c r="AL272" s="170"/>
      <c r="AM272" s="267"/>
      <c r="AN272" s="268"/>
      <c r="AO272" s="268"/>
      <c r="AP272" s="268"/>
      <c r="AQ272" s="268"/>
      <c r="AR272" s="268"/>
      <c r="AS272" s="268"/>
      <c r="AT272" s="269"/>
      <c r="AU272" s="267"/>
      <c r="AV272" s="268"/>
      <c r="AW272" s="268"/>
      <c r="AX272" s="268"/>
      <c r="AY272" s="268"/>
      <c r="AZ272" s="268"/>
      <c r="BA272" s="268"/>
      <c r="BB272" s="269"/>
      <c r="BC272" s="157"/>
      <c r="BD272" s="150"/>
      <c r="BE272" s="150"/>
      <c r="BF272" s="182"/>
      <c r="BG272" s="183"/>
      <c r="BH272" s="183"/>
      <c r="BI272" s="183"/>
      <c r="BJ272" s="182"/>
      <c r="BK272" s="183"/>
      <c r="BL272" s="183"/>
      <c r="BM272" s="183"/>
      <c r="BN272" s="182"/>
      <c r="BO272" s="183"/>
      <c r="BP272" s="183"/>
      <c r="BQ272" s="184"/>
      <c r="BR272" s="15"/>
      <c r="BS272" s="16"/>
    </row>
    <row r="273" spans="1:71" ht="15.6" customHeight="1">
      <c r="C273" s="14"/>
      <c r="D273" s="219"/>
      <c r="E273" s="219"/>
      <c r="F273" s="219"/>
      <c r="G273" s="219"/>
      <c r="H273" s="219"/>
      <c r="I273" s="219"/>
      <c r="J273" s="219"/>
      <c r="K273" s="219"/>
      <c r="L273" s="219"/>
      <c r="M273" s="219"/>
      <c r="N273" s="178"/>
      <c r="O273" s="179"/>
      <c r="P273" s="179"/>
      <c r="Q273" s="180"/>
      <c r="R273" s="156"/>
      <c r="S273" s="156"/>
      <c r="T273" s="156"/>
      <c r="U273" s="54"/>
      <c r="V273" s="181"/>
      <c r="W273" s="181"/>
      <c r="X273" s="181"/>
      <c r="Y273" s="181"/>
      <c r="Z273" s="181"/>
      <c r="AA273" s="181"/>
      <c r="AB273" s="181"/>
      <c r="AC273" s="181"/>
      <c r="AD273" s="181"/>
      <c r="AE273" s="181"/>
      <c r="AF273" s="181"/>
      <c r="AG273" s="181"/>
      <c r="AH273" s="181"/>
      <c r="AI273" s="181"/>
      <c r="AJ273" s="55"/>
      <c r="AK273" s="170"/>
      <c r="AL273" s="170"/>
      <c r="AM273" s="215"/>
      <c r="AN273" s="216"/>
      <c r="AO273" s="216"/>
      <c r="AP273" s="216"/>
      <c r="AQ273" s="216"/>
      <c r="AR273" s="216"/>
      <c r="AS273" s="216"/>
      <c r="AT273" s="217"/>
      <c r="AU273" s="215"/>
      <c r="AV273" s="216"/>
      <c r="AW273" s="216"/>
      <c r="AX273" s="216"/>
      <c r="AY273" s="216"/>
      <c r="AZ273" s="216"/>
      <c r="BA273" s="216"/>
      <c r="BB273" s="217"/>
      <c r="BC273" s="157"/>
      <c r="BD273" s="150"/>
      <c r="BE273" s="150"/>
      <c r="BF273" s="182"/>
      <c r="BG273" s="183"/>
      <c r="BH273" s="183"/>
      <c r="BI273" s="183"/>
      <c r="BJ273" s="182"/>
      <c r="BK273" s="183"/>
      <c r="BL273" s="183"/>
      <c r="BM273" s="183"/>
      <c r="BN273" s="182"/>
      <c r="BO273" s="183"/>
      <c r="BP273" s="183"/>
      <c r="BQ273" s="184"/>
      <c r="BR273" s="15"/>
      <c r="BS273" s="16"/>
    </row>
    <row r="274" spans="1:71" ht="15.6" customHeight="1">
      <c r="C274" s="14"/>
      <c r="D274" s="219"/>
      <c r="E274" s="219"/>
      <c r="F274" s="219"/>
      <c r="G274" s="219"/>
      <c r="H274" s="219"/>
      <c r="I274" s="219"/>
      <c r="J274" s="219"/>
      <c r="K274" s="219"/>
      <c r="L274" s="219"/>
      <c r="M274" s="219"/>
      <c r="N274" s="185"/>
      <c r="O274" s="186"/>
      <c r="P274" s="186"/>
      <c r="Q274" s="187"/>
      <c r="R274" s="156"/>
      <c r="S274" s="156"/>
      <c r="T274" s="156"/>
      <c r="U274" s="54"/>
      <c r="V274" s="181"/>
      <c r="W274" s="181"/>
      <c r="X274" s="181"/>
      <c r="Y274" s="181"/>
      <c r="Z274" s="181"/>
      <c r="AA274" s="181"/>
      <c r="AB274" s="181"/>
      <c r="AC274" s="181"/>
      <c r="AD274" s="181"/>
      <c r="AE274" s="181"/>
      <c r="AF274" s="181"/>
      <c r="AG274" s="181"/>
      <c r="AH274" s="181"/>
      <c r="AI274" s="181"/>
      <c r="AJ274" s="55"/>
      <c r="AK274" s="170"/>
      <c r="AL274" s="170"/>
      <c r="AM274" s="138" t="str">
        <f>IF([9]回答表!X53="●",[9]回答表!G444,IF([9]回答表!AA53="●",[9]回答表!G472,""))</f>
        <v/>
      </c>
      <c r="AN274" s="139"/>
      <c r="AO274" s="139"/>
      <c r="AP274" s="139"/>
      <c r="AQ274" s="139"/>
      <c r="AR274" s="139"/>
      <c r="AS274" s="139"/>
      <c r="AT274" s="140"/>
      <c r="AU274" s="138" t="str">
        <f>IF([9]回答表!X53="●",[9]回答表!G445,IF([9]回答表!AA53="●",[9]回答表!G473,""))</f>
        <v/>
      </c>
      <c r="AV274" s="139"/>
      <c r="AW274" s="139"/>
      <c r="AX274" s="139"/>
      <c r="AY274" s="139"/>
      <c r="AZ274" s="139"/>
      <c r="BA274" s="139"/>
      <c r="BB274" s="140"/>
      <c r="BC274" s="157"/>
      <c r="BD274" s="150"/>
      <c r="BE274" s="150"/>
      <c r="BF274" s="182" t="str">
        <f>IF([9]回答表!X53="●",[9]回答表!X444,IF([9]回答表!AA53="●",[9]回答表!X472,""))</f>
        <v/>
      </c>
      <c r="BG274" s="183"/>
      <c r="BH274" s="183"/>
      <c r="BI274" s="183"/>
      <c r="BJ274" s="182" t="str">
        <f>IF([9]回答表!X53="●",[9]回答表!X445,IF([9]回答表!AA53="●",[9]回答表!X473,""))</f>
        <v/>
      </c>
      <c r="BK274" s="183"/>
      <c r="BL274" s="183"/>
      <c r="BM274" s="184"/>
      <c r="BN274" s="182" t="str">
        <f>IF([9]回答表!X53="●",[9]回答表!X446,IF([9]回答表!AA53="●",[9]回答表!X474,""))</f>
        <v/>
      </c>
      <c r="BO274" s="183"/>
      <c r="BP274" s="183"/>
      <c r="BQ274" s="184"/>
      <c r="BR274" s="15"/>
      <c r="BS274" s="16"/>
    </row>
    <row r="275" spans="1:71" ht="15.6" customHeight="1">
      <c r="C275" s="14"/>
      <c r="D275" s="188"/>
      <c r="E275" s="188"/>
      <c r="F275" s="188"/>
      <c r="G275" s="188"/>
      <c r="H275" s="188"/>
      <c r="I275" s="188"/>
      <c r="J275" s="188"/>
      <c r="K275" s="188"/>
      <c r="L275" s="188"/>
      <c r="M275" s="188"/>
      <c r="N275" s="190"/>
      <c r="O275" s="190"/>
      <c r="P275" s="190"/>
      <c r="Q275" s="190"/>
      <c r="R275" s="190"/>
      <c r="S275" s="190"/>
      <c r="T275" s="190"/>
      <c r="U275" s="54"/>
      <c r="V275" s="181"/>
      <c r="W275" s="181"/>
      <c r="X275" s="181"/>
      <c r="Y275" s="181"/>
      <c r="Z275" s="181"/>
      <c r="AA275" s="181"/>
      <c r="AB275" s="181"/>
      <c r="AC275" s="181"/>
      <c r="AD275" s="181"/>
      <c r="AE275" s="181"/>
      <c r="AF275" s="181"/>
      <c r="AG275" s="181"/>
      <c r="AH275" s="181"/>
      <c r="AI275" s="181"/>
      <c r="AJ275" s="55"/>
      <c r="AK275" s="170"/>
      <c r="AL275" s="170"/>
      <c r="AM275" s="135"/>
      <c r="AN275" s="136"/>
      <c r="AO275" s="136"/>
      <c r="AP275" s="136"/>
      <c r="AQ275" s="136"/>
      <c r="AR275" s="136"/>
      <c r="AS275" s="136"/>
      <c r="AT275" s="137"/>
      <c r="AU275" s="135"/>
      <c r="AV275" s="136"/>
      <c r="AW275" s="136"/>
      <c r="AX275" s="136"/>
      <c r="AY275" s="136"/>
      <c r="AZ275" s="136"/>
      <c r="BA275" s="136"/>
      <c r="BB275" s="137"/>
      <c r="BC275" s="157"/>
      <c r="BD275" s="157"/>
      <c r="BE275" s="157"/>
      <c r="BF275" s="182"/>
      <c r="BG275" s="183"/>
      <c r="BH275" s="183"/>
      <c r="BI275" s="183"/>
      <c r="BJ275" s="182"/>
      <c r="BK275" s="183"/>
      <c r="BL275" s="183"/>
      <c r="BM275" s="184"/>
      <c r="BN275" s="182"/>
      <c r="BO275" s="183"/>
      <c r="BP275" s="183"/>
      <c r="BQ275" s="184"/>
      <c r="BR275" s="15"/>
      <c r="BS275" s="16"/>
    </row>
    <row r="276" spans="1:71" ht="15.6" customHeight="1">
      <c r="C276" s="14"/>
      <c r="D276" s="188"/>
      <c r="E276" s="188"/>
      <c r="F276" s="188"/>
      <c r="G276" s="188"/>
      <c r="H276" s="188"/>
      <c r="I276" s="188"/>
      <c r="J276" s="188"/>
      <c r="K276" s="188"/>
      <c r="L276" s="188"/>
      <c r="M276" s="188"/>
      <c r="N276" s="190"/>
      <c r="O276" s="190"/>
      <c r="P276" s="190"/>
      <c r="Q276" s="190"/>
      <c r="R276" s="190"/>
      <c r="S276" s="190"/>
      <c r="T276" s="190"/>
      <c r="U276" s="54"/>
      <c r="V276" s="181"/>
      <c r="W276" s="181"/>
      <c r="X276" s="181"/>
      <c r="Y276" s="181"/>
      <c r="Z276" s="181"/>
      <c r="AA276" s="181"/>
      <c r="AB276" s="181"/>
      <c r="AC276" s="181"/>
      <c r="AD276" s="181"/>
      <c r="AE276" s="181"/>
      <c r="AF276" s="181"/>
      <c r="AG276" s="181"/>
      <c r="AH276" s="181"/>
      <c r="AI276" s="181"/>
      <c r="AJ276" s="55"/>
      <c r="AK276" s="170"/>
      <c r="AL276" s="170"/>
      <c r="AM276" s="142"/>
      <c r="AN276" s="143"/>
      <c r="AO276" s="143"/>
      <c r="AP276" s="143"/>
      <c r="AQ276" s="143"/>
      <c r="AR276" s="143"/>
      <c r="AS276" s="143"/>
      <c r="AT276" s="144"/>
      <c r="AU276" s="142"/>
      <c r="AV276" s="143"/>
      <c r="AW276" s="143"/>
      <c r="AX276" s="143"/>
      <c r="AY276" s="143"/>
      <c r="AZ276" s="143"/>
      <c r="BA276" s="143"/>
      <c r="BB276" s="144"/>
      <c r="BC276" s="157"/>
      <c r="BD276" s="150"/>
      <c r="BE276" s="150"/>
      <c r="BF276" s="182"/>
      <c r="BG276" s="183"/>
      <c r="BH276" s="183"/>
      <c r="BI276" s="183"/>
      <c r="BJ276" s="182"/>
      <c r="BK276" s="183"/>
      <c r="BL276" s="183"/>
      <c r="BM276" s="184"/>
      <c r="BN276" s="182"/>
      <c r="BO276" s="183"/>
      <c r="BP276" s="183"/>
      <c r="BQ276" s="184"/>
      <c r="BR276" s="15"/>
      <c r="BS276" s="16"/>
    </row>
    <row r="277" spans="1:71" ht="15.6" customHeight="1">
      <c r="C277" s="14"/>
      <c r="D277" s="231" t="s">
        <v>8</v>
      </c>
      <c r="E277" s="219"/>
      <c r="F277" s="219"/>
      <c r="G277" s="219"/>
      <c r="H277" s="219"/>
      <c r="I277" s="219"/>
      <c r="J277" s="219"/>
      <c r="K277" s="219"/>
      <c r="L277" s="219"/>
      <c r="M277" s="232"/>
      <c r="N277" s="166" t="str">
        <f>IF([9]回答表!AA53="●","●","")</f>
        <v/>
      </c>
      <c r="O277" s="167"/>
      <c r="P277" s="167"/>
      <c r="Q277" s="168"/>
      <c r="R277" s="156"/>
      <c r="S277" s="156"/>
      <c r="T277" s="156"/>
      <c r="U277" s="54"/>
      <c r="V277" s="181"/>
      <c r="W277" s="181"/>
      <c r="X277" s="181"/>
      <c r="Y277" s="181"/>
      <c r="Z277" s="181"/>
      <c r="AA277" s="181"/>
      <c r="AB277" s="181"/>
      <c r="AC277" s="181"/>
      <c r="AD277" s="181"/>
      <c r="AE277" s="181"/>
      <c r="AF277" s="181"/>
      <c r="AG277" s="181"/>
      <c r="AH277" s="181"/>
      <c r="AI277" s="181"/>
      <c r="AJ277" s="55"/>
      <c r="AK277" s="170"/>
      <c r="AL277" s="170"/>
      <c r="AM277" s="150"/>
      <c r="AN277" s="150"/>
      <c r="AO277" s="150"/>
      <c r="AP277" s="150"/>
      <c r="AQ277" s="150"/>
      <c r="AR277" s="150"/>
      <c r="AS277" s="150"/>
      <c r="AT277" s="150"/>
      <c r="AU277" s="150"/>
      <c r="AV277" s="150"/>
      <c r="AW277" s="150"/>
      <c r="AX277" s="150"/>
      <c r="AY277" s="150"/>
      <c r="AZ277" s="150"/>
      <c r="BA277" s="150"/>
      <c r="BB277" s="150"/>
      <c r="BC277" s="157"/>
      <c r="BD277" s="199"/>
      <c r="BE277" s="199"/>
      <c r="BF277" s="182"/>
      <c r="BG277" s="183"/>
      <c r="BH277" s="183"/>
      <c r="BI277" s="183"/>
      <c r="BJ277" s="182"/>
      <c r="BK277" s="183"/>
      <c r="BL277" s="183"/>
      <c r="BM277" s="184"/>
      <c r="BN277" s="182"/>
      <c r="BO277" s="183"/>
      <c r="BP277" s="183"/>
      <c r="BQ277" s="184"/>
      <c r="BR277" s="15"/>
      <c r="BS277" s="16"/>
    </row>
    <row r="278" spans="1:71" ht="15.6" customHeight="1">
      <c r="C278" s="14"/>
      <c r="D278" s="219"/>
      <c r="E278" s="219"/>
      <c r="F278" s="219"/>
      <c r="G278" s="219"/>
      <c r="H278" s="219"/>
      <c r="I278" s="219"/>
      <c r="J278" s="219"/>
      <c r="K278" s="219"/>
      <c r="L278" s="219"/>
      <c r="M278" s="232"/>
      <c r="N278" s="178"/>
      <c r="O278" s="179"/>
      <c r="P278" s="179"/>
      <c r="Q278" s="180"/>
      <c r="R278" s="156"/>
      <c r="S278" s="156"/>
      <c r="T278" s="156"/>
      <c r="U278" s="54"/>
      <c r="V278" s="181"/>
      <c r="W278" s="181"/>
      <c r="X278" s="181"/>
      <c r="Y278" s="181"/>
      <c r="Z278" s="181"/>
      <c r="AA278" s="181"/>
      <c r="AB278" s="181"/>
      <c r="AC278" s="181"/>
      <c r="AD278" s="181"/>
      <c r="AE278" s="181"/>
      <c r="AF278" s="181"/>
      <c r="AG278" s="181"/>
      <c r="AH278" s="181"/>
      <c r="AI278" s="181"/>
      <c r="AJ278" s="55"/>
      <c r="AK278" s="170"/>
      <c r="AL278" s="170"/>
      <c r="AM278" s="150"/>
      <c r="AN278" s="150"/>
      <c r="AO278" s="150"/>
      <c r="AP278" s="150"/>
      <c r="AQ278" s="150"/>
      <c r="AR278" s="150"/>
      <c r="AS278" s="150"/>
      <c r="AT278" s="150"/>
      <c r="AU278" s="150"/>
      <c r="AV278" s="150"/>
      <c r="AW278" s="150"/>
      <c r="AX278" s="150"/>
      <c r="AY278" s="150"/>
      <c r="AZ278" s="150"/>
      <c r="BA278" s="150"/>
      <c r="BB278" s="150"/>
      <c r="BC278" s="157"/>
      <c r="BD278" s="199"/>
      <c r="BE278" s="199"/>
      <c r="BF278" s="182" t="s">
        <v>9</v>
      </c>
      <c r="BG278" s="183"/>
      <c r="BH278" s="183"/>
      <c r="BI278" s="183"/>
      <c r="BJ278" s="182" t="s">
        <v>10</v>
      </c>
      <c r="BK278" s="183"/>
      <c r="BL278" s="183"/>
      <c r="BM278" s="183"/>
      <c r="BN278" s="182" t="s">
        <v>11</v>
      </c>
      <c r="BO278" s="183"/>
      <c r="BP278" s="183"/>
      <c r="BQ278" s="184"/>
      <c r="BR278" s="15"/>
      <c r="BS278" s="16"/>
    </row>
    <row r="279" spans="1:71" ht="15.6" customHeight="1">
      <c r="C279" s="14"/>
      <c r="D279" s="219"/>
      <c r="E279" s="219"/>
      <c r="F279" s="219"/>
      <c r="G279" s="219"/>
      <c r="H279" s="219"/>
      <c r="I279" s="219"/>
      <c r="J279" s="219"/>
      <c r="K279" s="219"/>
      <c r="L279" s="219"/>
      <c r="M279" s="232"/>
      <c r="N279" s="178"/>
      <c r="O279" s="179"/>
      <c r="P279" s="179"/>
      <c r="Q279" s="180"/>
      <c r="R279" s="156"/>
      <c r="S279" s="156"/>
      <c r="T279" s="156"/>
      <c r="U279" s="54"/>
      <c r="V279" s="181"/>
      <c r="W279" s="181"/>
      <c r="X279" s="181"/>
      <c r="Y279" s="181"/>
      <c r="Z279" s="181"/>
      <c r="AA279" s="181"/>
      <c r="AB279" s="181"/>
      <c r="AC279" s="181"/>
      <c r="AD279" s="181"/>
      <c r="AE279" s="181"/>
      <c r="AF279" s="181"/>
      <c r="AG279" s="181"/>
      <c r="AH279" s="181"/>
      <c r="AI279" s="181"/>
      <c r="AJ279" s="55"/>
      <c r="AK279" s="170"/>
      <c r="AL279" s="170"/>
      <c r="AM279" s="150"/>
      <c r="AN279" s="150"/>
      <c r="AO279" s="150"/>
      <c r="AP279" s="150"/>
      <c r="AQ279" s="150"/>
      <c r="AR279" s="150"/>
      <c r="AS279" s="150"/>
      <c r="AT279" s="150"/>
      <c r="AU279" s="150"/>
      <c r="AV279" s="150"/>
      <c r="AW279" s="150"/>
      <c r="AX279" s="150"/>
      <c r="AY279" s="150"/>
      <c r="AZ279" s="150"/>
      <c r="BA279" s="150"/>
      <c r="BB279" s="150"/>
      <c r="BC279" s="157"/>
      <c r="BD279" s="199"/>
      <c r="BE279" s="199"/>
      <c r="BF279" s="182"/>
      <c r="BG279" s="183"/>
      <c r="BH279" s="183"/>
      <c r="BI279" s="183"/>
      <c r="BJ279" s="182"/>
      <c r="BK279" s="183"/>
      <c r="BL279" s="183"/>
      <c r="BM279" s="183"/>
      <c r="BN279" s="182"/>
      <c r="BO279" s="183"/>
      <c r="BP279" s="183"/>
      <c r="BQ279" s="184"/>
      <c r="BR279" s="15"/>
      <c r="BS279" s="16"/>
    </row>
    <row r="280" spans="1:71" ht="15.6" customHeight="1">
      <c r="C280" s="14"/>
      <c r="D280" s="219"/>
      <c r="E280" s="219"/>
      <c r="F280" s="219"/>
      <c r="G280" s="219"/>
      <c r="H280" s="219"/>
      <c r="I280" s="219"/>
      <c r="J280" s="219"/>
      <c r="K280" s="219"/>
      <c r="L280" s="219"/>
      <c r="M280" s="232"/>
      <c r="N280" s="185"/>
      <c r="O280" s="186"/>
      <c r="P280" s="186"/>
      <c r="Q280" s="187"/>
      <c r="R280" s="156"/>
      <c r="S280" s="156"/>
      <c r="T280" s="156"/>
      <c r="U280" s="56"/>
      <c r="V280" s="57"/>
      <c r="W280" s="57"/>
      <c r="X280" s="57"/>
      <c r="Y280" s="57"/>
      <c r="Z280" s="57"/>
      <c r="AA280" s="57"/>
      <c r="AB280" s="57"/>
      <c r="AC280" s="57"/>
      <c r="AD280" s="57"/>
      <c r="AE280" s="57"/>
      <c r="AF280" s="57"/>
      <c r="AG280" s="57"/>
      <c r="AH280" s="57"/>
      <c r="AI280" s="57"/>
      <c r="AJ280" s="58"/>
      <c r="AK280" s="170"/>
      <c r="AL280" s="170"/>
      <c r="AM280" s="150"/>
      <c r="AN280" s="150"/>
      <c r="AO280" s="150"/>
      <c r="AP280" s="150"/>
      <c r="AQ280" s="150"/>
      <c r="AR280" s="150"/>
      <c r="AS280" s="150"/>
      <c r="AT280" s="150"/>
      <c r="AU280" s="150"/>
      <c r="AV280" s="150"/>
      <c r="AW280" s="150"/>
      <c r="AX280" s="150"/>
      <c r="AY280" s="150"/>
      <c r="AZ280" s="150"/>
      <c r="BA280" s="150"/>
      <c r="BB280" s="150"/>
      <c r="BC280" s="157"/>
      <c r="BD280" s="199"/>
      <c r="BE280" s="199"/>
      <c r="BF280" s="208"/>
      <c r="BG280" s="209"/>
      <c r="BH280" s="209"/>
      <c r="BI280" s="209"/>
      <c r="BJ280" s="208"/>
      <c r="BK280" s="209"/>
      <c r="BL280" s="209"/>
      <c r="BM280" s="209"/>
      <c r="BN280" s="208"/>
      <c r="BO280" s="209"/>
      <c r="BP280" s="209"/>
      <c r="BQ280" s="210"/>
      <c r="BR280" s="15"/>
      <c r="BS280" s="16"/>
    </row>
    <row r="281" spans="1:71" ht="15.6" customHeight="1">
      <c r="A281" s="16"/>
      <c r="B281" s="16"/>
      <c r="C281" s="14"/>
      <c r="D281" s="188"/>
      <c r="E281" s="188"/>
      <c r="F281" s="188"/>
      <c r="G281" s="188"/>
      <c r="H281" s="188"/>
      <c r="I281" s="188"/>
      <c r="J281" s="188"/>
      <c r="K281" s="188"/>
      <c r="L281" s="188"/>
      <c r="M281" s="188"/>
      <c r="N281" s="188"/>
      <c r="O281" s="188"/>
      <c r="P281" s="188"/>
      <c r="Q281" s="188"/>
      <c r="R281" s="156"/>
      <c r="S281" s="156"/>
      <c r="T281" s="156"/>
      <c r="U281" s="156"/>
      <c r="V281" s="156"/>
      <c r="W281" s="156"/>
      <c r="X281" s="156"/>
      <c r="Y281" s="156"/>
      <c r="Z281" s="156"/>
      <c r="AA281" s="156"/>
      <c r="AB281" s="156"/>
      <c r="AC281" s="156"/>
      <c r="AD281" s="156"/>
      <c r="AE281" s="156"/>
      <c r="AF281" s="156"/>
      <c r="AG281" s="156"/>
      <c r="AH281" s="156"/>
      <c r="AI281" s="156"/>
      <c r="AJ281" s="156"/>
      <c r="AK281" s="170"/>
      <c r="AL281" s="170"/>
      <c r="AM281" s="211"/>
      <c r="AN281" s="211"/>
      <c r="AO281" s="211"/>
      <c r="AP281" s="211"/>
      <c r="AQ281" s="211"/>
      <c r="AR281" s="211"/>
      <c r="AS281" s="211"/>
      <c r="AT281" s="211"/>
      <c r="AU281" s="211"/>
      <c r="AV281" s="211"/>
      <c r="AW281" s="211"/>
      <c r="AX281" s="211"/>
      <c r="AY281" s="211"/>
      <c r="AZ281" s="211"/>
      <c r="BA281" s="211"/>
      <c r="BB281" s="211"/>
      <c r="BC281" s="157"/>
      <c r="BD281" s="199"/>
      <c r="BE281" s="199"/>
      <c r="BF281" s="124"/>
      <c r="BG281" s="124"/>
      <c r="BH281" s="124"/>
      <c r="BI281" s="124"/>
      <c r="BJ281" s="124"/>
      <c r="BK281" s="124"/>
      <c r="BL281" s="124"/>
      <c r="BM281" s="124"/>
      <c r="BN281" s="124"/>
      <c r="BO281" s="124"/>
      <c r="BP281" s="124"/>
      <c r="BQ281" s="124"/>
      <c r="BR281" s="15"/>
      <c r="BS281" s="16"/>
    </row>
    <row r="282" spans="1:71" ht="15.6" customHeight="1">
      <c r="A282" s="16"/>
      <c r="B282" s="16"/>
      <c r="C282" s="14"/>
      <c r="D282" s="188"/>
      <c r="E282" s="188"/>
      <c r="F282" s="188"/>
      <c r="G282" s="188"/>
      <c r="H282" s="188"/>
      <c r="I282" s="188"/>
      <c r="J282" s="188"/>
      <c r="K282" s="188"/>
      <c r="L282" s="188"/>
      <c r="M282" s="188"/>
      <c r="N282" s="188"/>
      <c r="O282" s="188"/>
      <c r="P282" s="188"/>
      <c r="Q282" s="188"/>
      <c r="R282" s="156"/>
      <c r="S282" s="156"/>
      <c r="T282" s="156"/>
      <c r="U282" s="160" t="s">
        <v>81</v>
      </c>
      <c r="V282" s="156"/>
      <c r="W282" s="156"/>
      <c r="X282" s="156"/>
      <c r="Y282" s="156"/>
      <c r="Z282" s="156"/>
      <c r="AA282" s="156"/>
      <c r="AB282" s="156"/>
      <c r="AC282" s="156"/>
      <c r="AD282" s="156"/>
      <c r="AE282" s="156"/>
      <c r="AF282" s="156"/>
      <c r="AG282" s="156"/>
      <c r="AH282" s="156"/>
      <c r="AI282" s="156"/>
      <c r="AJ282" s="156"/>
      <c r="AK282" s="170"/>
      <c r="AL282" s="170"/>
      <c r="AM282" s="160" t="s">
        <v>82</v>
      </c>
      <c r="AN282" s="151"/>
      <c r="AO282" s="151"/>
      <c r="AP282" s="151"/>
      <c r="AQ282" s="151"/>
      <c r="AR282" s="151"/>
      <c r="AS282" s="151"/>
      <c r="AT282" s="151"/>
      <c r="AU282" s="151"/>
      <c r="AV282" s="151"/>
      <c r="AW282" s="151"/>
      <c r="AX282" s="150"/>
      <c r="AY282" s="150"/>
      <c r="AZ282" s="150"/>
      <c r="BA282" s="150"/>
      <c r="BB282" s="150"/>
      <c r="BC282" s="150"/>
      <c r="BD282" s="150"/>
      <c r="BE282" s="150"/>
      <c r="BF282" s="150"/>
      <c r="BG282" s="150"/>
      <c r="BH282" s="150"/>
      <c r="BI282" s="150"/>
      <c r="BJ282" s="150"/>
      <c r="BK282" s="150"/>
      <c r="BL282" s="150"/>
      <c r="BM282" s="150"/>
      <c r="BN282" s="150"/>
      <c r="BO282" s="150"/>
      <c r="BP282" s="150"/>
      <c r="BQ282" s="124"/>
      <c r="BR282" s="15"/>
      <c r="BS282" s="16"/>
    </row>
    <row r="283" spans="1:71" ht="15.6" customHeight="1">
      <c r="A283" s="16"/>
      <c r="B283" s="16"/>
      <c r="C283" s="14"/>
      <c r="D283" s="188"/>
      <c r="E283" s="188"/>
      <c r="F283" s="188"/>
      <c r="G283" s="188"/>
      <c r="H283" s="188"/>
      <c r="I283" s="188"/>
      <c r="J283" s="188"/>
      <c r="K283" s="188"/>
      <c r="L283" s="188"/>
      <c r="M283" s="188"/>
      <c r="N283" s="188"/>
      <c r="O283" s="188"/>
      <c r="P283" s="188"/>
      <c r="Q283" s="188"/>
      <c r="R283" s="156"/>
      <c r="S283" s="156"/>
      <c r="T283" s="156"/>
      <c r="U283" s="61" t="str">
        <f>IF([9]回答表!X53="●",[9]回答表!E453,IF([9]回答表!AA53="●",[9]回答表!E477,""))</f>
        <v/>
      </c>
      <c r="V283" s="62"/>
      <c r="W283" s="62"/>
      <c r="X283" s="62"/>
      <c r="Y283" s="62"/>
      <c r="Z283" s="62"/>
      <c r="AA283" s="62"/>
      <c r="AB283" s="62"/>
      <c r="AC283" s="62"/>
      <c r="AD283" s="62"/>
      <c r="AE283" s="65" t="s">
        <v>83</v>
      </c>
      <c r="AF283" s="65"/>
      <c r="AG283" s="65"/>
      <c r="AH283" s="65"/>
      <c r="AI283" s="65"/>
      <c r="AJ283" s="66"/>
      <c r="AK283" s="170"/>
      <c r="AL283" s="170"/>
      <c r="AM283" s="169" t="str">
        <f>IF([9]回答表!X53="●",[9]回答表!B455,IF([9]回答表!AA53="●",[9]回答表!B479,""))</f>
        <v/>
      </c>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3"/>
      <c r="BR283" s="15"/>
      <c r="BS283" s="16"/>
    </row>
    <row r="284" spans="1:71" ht="15.6" customHeight="1">
      <c r="A284" s="16"/>
      <c r="B284" s="16"/>
      <c r="C284" s="14"/>
      <c r="D284" s="188"/>
      <c r="E284" s="188"/>
      <c r="F284" s="188"/>
      <c r="G284" s="188"/>
      <c r="H284" s="188"/>
      <c r="I284" s="188"/>
      <c r="J284" s="188"/>
      <c r="K284" s="188"/>
      <c r="L284" s="188"/>
      <c r="M284" s="188"/>
      <c r="N284" s="188"/>
      <c r="O284" s="188"/>
      <c r="P284" s="188"/>
      <c r="Q284" s="188"/>
      <c r="R284" s="156"/>
      <c r="S284" s="156"/>
      <c r="T284" s="156"/>
      <c r="U284" s="63"/>
      <c r="V284" s="64"/>
      <c r="W284" s="64"/>
      <c r="X284" s="64"/>
      <c r="Y284" s="64"/>
      <c r="Z284" s="64"/>
      <c r="AA284" s="64"/>
      <c r="AB284" s="64"/>
      <c r="AC284" s="64"/>
      <c r="AD284" s="64"/>
      <c r="AE284" s="67"/>
      <c r="AF284" s="67"/>
      <c r="AG284" s="67"/>
      <c r="AH284" s="67"/>
      <c r="AI284" s="67"/>
      <c r="AJ284" s="68"/>
      <c r="AK284" s="170"/>
      <c r="AL284" s="170"/>
      <c r="AM284" s="54"/>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55"/>
      <c r="BR284" s="15"/>
      <c r="BS284" s="16"/>
    </row>
    <row r="285" spans="1:71" ht="15.6" customHeight="1">
      <c r="A285" s="16"/>
      <c r="B285" s="16"/>
      <c r="C285" s="14"/>
      <c r="D285" s="188"/>
      <c r="E285" s="188"/>
      <c r="F285" s="188"/>
      <c r="G285" s="188"/>
      <c r="H285" s="188"/>
      <c r="I285" s="188"/>
      <c r="J285" s="188"/>
      <c r="K285" s="188"/>
      <c r="L285" s="188"/>
      <c r="M285" s="188"/>
      <c r="N285" s="188"/>
      <c r="O285" s="188"/>
      <c r="P285" s="188"/>
      <c r="Q285" s="188"/>
      <c r="R285" s="156"/>
      <c r="S285" s="156"/>
      <c r="T285" s="156"/>
      <c r="U285" s="156"/>
      <c r="V285" s="156"/>
      <c r="W285" s="156"/>
      <c r="X285" s="156"/>
      <c r="Y285" s="156"/>
      <c r="Z285" s="156"/>
      <c r="AA285" s="156"/>
      <c r="AB285" s="156"/>
      <c r="AC285" s="156"/>
      <c r="AD285" s="156"/>
      <c r="AE285" s="156"/>
      <c r="AF285" s="156"/>
      <c r="AG285" s="156"/>
      <c r="AH285" s="156"/>
      <c r="AI285" s="156"/>
      <c r="AJ285" s="156"/>
      <c r="AK285" s="170"/>
      <c r="AL285" s="170"/>
      <c r="AM285" s="54"/>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c r="BI285" s="181"/>
      <c r="BJ285" s="181"/>
      <c r="BK285" s="181"/>
      <c r="BL285" s="181"/>
      <c r="BM285" s="181"/>
      <c r="BN285" s="181"/>
      <c r="BO285" s="181"/>
      <c r="BP285" s="181"/>
      <c r="BQ285" s="55"/>
      <c r="BR285" s="15"/>
      <c r="BS285" s="16"/>
    </row>
    <row r="286" spans="1:71" ht="15.6" customHeight="1">
      <c r="A286" s="16"/>
      <c r="B286" s="16"/>
      <c r="C286" s="14"/>
      <c r="D286" s="188"/>
      <c r="E286" s="188"/>
      <c r="F286" s="188"/>
      <c r="G286" s="188"/>
      <c r="H286" s="188"/>
      <c r="I286" s="188"/>
      <c r="J286" s="188"/>
      <c r="K286" s="188"/>
      <c r="L286" s="188"/>
      <c r="M286" s="188"/>
      <c r="N286" s="188"/>
      <c r="O286" s="188"/>
      <c r="P286" s="188"/>
      <c r="Q286" s="188"/>
      <c r="R286" s="156"/>
      <c r="S286" s="156"/>
      <c r="T286" s="156"/>
      <c r="U286" s="156"/>
      <c r="V286" s="156"/>
      <c r="W286" s="156"/>
      <c r="X286" s="156"/>
      <c r="Y286" s="156"/>
      <c r="Z286" s="156"/>
      <c r="AA286" s="156"/>
      <c r="AB286" s="156"/>
      <c r="AC286" s="156"/>
      <c r="AD286" s="156"/>
      <c r="AE286" s="156"/>
      <c r="AF286" s="156"/>
      <c r="AG286" s="156"/>
      <c r="AH286" s="156"/>
      <c r="AI286" s="156"/>
      <c r="AJ286" s="156"/>
      <c r="AK286" s="170"/>
      <c r="AL286" s="170"/>
      <c r="AM286" s="54"/>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1"/>
      <c r="BM286" s="181"/>
      <c r="BN286" s="181"/>
      <c r="BO286" s="181"/>
      <c r="BP286" s="181"/>
      <c r="BQ286" s="55"/>
      <c r="BR286" s="15"/>
      <c r="BS286" s="16"/>
    </row>
    <row r="287" spans="1:71" ht="15.6" customHeight="1">
      <c r="A287" s="16"/>
      <c r="B287" s="16"/>
      <c r="C287" s="14"/>
      <c r="D287" s="188"/>
      <c r="E287" s="188"/>
      <c r="F287" s="188"/>
      <c r="G287" s="188"/>
      <c r="H287" s="188"/>
      <c r="I287" s="188"/>
      <c r="J287" s="188"/>
      <c r="K287" s="188"/>
      <c r="L287" s="188"/>
      <c r="M287" s="188"/>
      <c r="N287" s="188"/>
      <c r="O287" s="188"/>
      <c r="P287" s="188"/>
      <c r="Q287" s="188"/>
      <c r="R287" s="156"/>
      <c r="S287" s="156"/>
      <c r="T287" s="156"/>
      <c r="U287" s="156"/>
      <c r="V287" s="156"/>
      <c r="W287" s="156"/>
      <c r="X287" s="156"/>
      <c r="Y287" s="156"/>
      <c r="Z287" s="156"/>
      <c r="AA287" s="156"/>
      <c r="AB287" s="156"/>
      <c r="AC287" s="156"/>
      <c r="AD287" s="156"/>
      <c r="AE287" s="156"/>
      <c r="AF287" s="156"/>
      <c r="AG287" s="156"/>
      <c r="AH287" s="156"/>
      <c r="AI287" s="156"/>
      <c r="AJ287" s="156"/>
      <c r="AK287" s="170"/>
      <c r="AL287" s="170"/>
      <c r="AM287" s="56"/>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8"/>
      <c r="BR287" s="15"/>
      <c r="BS287" s="16"/>
    </row>
    <row r="288" spans="1:71" ht="15.6" customHeight="1">
      <c r="C288" s="14"/>
      <c r="D288" s="188"/>
      <c r="E288" s="188"/>
      <c r="F288" s="188"/>
      <c r="G288" s="188"/>
      <c r="H288" s="188"/>
      <c r="I288" s="188"/>
      <c r="J288" s="188"/>
      <c r="K288" s="188"/>
      <c r="L288" s="188"/>
      <c r="M288" s="188"/>
      <c r="N288" s="156"/>
      <c r="O288" s="156"/>
      <c r="P288" s="156"/>
      <c r="Q288" s="156"/>
      <c r="R288" s="156"/>
      <c r="S288" s="156"/>
      <c r="T288" s="156"/>
      <c r="U288" s="156"/>
      <c r="V288" s="156"/>
      <c r="W288" s="156"/>
      <c r="X288" s="124"/>
      <c r="Y288" s="124"/>
      <c r="Z288" s="124"/>
      <c r="AA288" s="151"/>
      <c r="AB288" s="151"/>
      <c r="AC288" s="151"/>
      <c r="AD288" s="151"/>
      <c r="AE288" s="151"/>
      <c r="AF288" s="151"/>
      <c r="AG288" s="151"/>
      <c r="AH288" s="151"/>
      <c r="AI288" s="151"/>
      <c r="AJ288" s="124"/>
      <c r="AK288" s="124"/>
      <c r="AL288" s="124"/>
      <c r="AM288" s="150"/>
      <c r="AN288" s="150"/>
      <c r="AO288" s="150"/>
      <c r="AP288" s="150"/>
      <c r="AQ288" s="150"/>
      <c r="AR288" s="150"/>
      <c r="AS288" s="150"/>
      <c r="AT288" s="150"/>
      <c r="AU288" s="150"/>
      <c r="AV288" s="150"/>
      <c r="AW288" s="150"/>
      <c r="AX288" s="150"/>
      <c r="AY288" s="150"/>
      <c r="AZ288" s="150"/>
      <c r="BA288" s="150"/>
      <c r="BB288" s="150"/>
      <c r="BC288" s="124"/>
      <c r="BD288" s="124"/>
      <c r="BE288" s="124"/>
      <c r="BF288" s="124"/>
      <c r="BG288" s="124"/>
      <c r="BH288" s="124"/>
      <c r="BI288" s="124"/>
      <c r="BJ288" s="124"/>
      <c r="BK288" s="124"/>
      <c r="BL288" s="124"/>
      <c r="BM288" s="124"/>
      <c r="BN288" s="124"/>
      <c r="BO288" s="124"/>
      <c r="BP288" s="124"/>
      <c r="BQ288" s="124"/>
      <c r="BR288" s="15"/>
      <c r="BS288" s="16"/>
    </row>
    <row r="289" spans="1:71" ht="18.600000000000001" customHeight="1">
      <c r="C289" s="14"/>
      <c r="D289" s="188"/>
      <c r="E289" s="188"/>
      <c r="F289" s="188"/>
      <c r="G289" s="188"/>
      <c r="H289" s="188"/>
      <c r="I289" s="188"/>
      <c r="J289" s="188"/>
      <c r="K289" s="188"/>
      <c r="L289" s="188"/>
      <c r="M289" s="188"/>
      <c r="N289" s="156"/>
      <c r="O289" s="156"/>
      <c r="P289" s="156"/>
      <c r="Q289" s="156"/>
      <c r="R289" s="156"/>
      <c r="S289" s="156"/>
      <c r="T289" s="156"/>
      <c r="U289" s="160" t="s">
        <v>19</v>
      </c>
      <c r="V289" s="156"/>
      <c r="W289" s="156"/>
      <c r="X289" s="156"/>
      <c r="Y289" s="156"/>
      <c r="Z289" s="156"/>
      <c r="AA289" s="151"/>
      <c r="AB289" s="161"/>
      <c r="AC289" s="151"/>
      <c r="AD289" s="151"/>
      <c r="AE289" s="151"/>
      <c r="AF289" s="151"/>
      <c r="AG289" s="151"/>
      <c r="AH289" s="151"/>
      <c r="AI289" s="151"/>
      <c r="AJ289" s="151"/>
      <c r="AK289" s="151"/>
      <c r="AL289" s="151"/>
      <c r="AM289" s="160" t="s">
        <v>12</v>
      </c>
      <c r="AN289" s="151"/>
      <c r="AO289" s="151"/>
      <c r="AP289" s="151"/>
      <c r="AQ289" s="151"/>
      <c r="AR289" s="151"/>
      <c r="AS289" s="151"/>
      <c r="AT289" s="151"/>
      <c r="AU289" s="151"/>
      <c r="AV289" s="151"/>
      <c r="AW289" s="151"/>
      <c r="AX289" s="151"/>
      <c r="AY289" s="151"/>
      <c r="AZ289" s="150"/>
      <c r="BA289" s="150"/>
      <c r="BB289" s="150"/>
      <c r="BC289" s="150"/>
      <c r="BD289" s="150"/>
      <c r="BE289" s="150"/>
      <c r="BF289" s="150"/>
      <c r="BG289" s="150"/>
      <c r="BH289" s="150"/>
      <c r="BI289" s="150"/>
      <c r="BJ289" s="150"/>
      <c r="BK289" s="150"/>
      <c r="BL289" s="150"/>
      <c r="BM289" s="150"/>
      <c r="BN289" s="150"/>
      <c r="BO289" s="150"/>
      <c r="BP289" s="150"/>
      <c r="BQ289" s="124"/>
      <c r="BR289" s="15"/>
      <c r="BS289" s="16"/>
    </row>
    <row r="290" spans="1:71" ht="15.6" customHeight="1">
      <c r="C290" s="14"/>
      <c r="D290" s="219" t="s">
        <v>13</v>
      </c>
      <c r="E290" s="219"/>
      <c r="F290" s="219"/>
      <c r="G290" s="219"/>
      <c r="H290" s="219"/>
      <c r="I290" s="219"/>
      <c r="J290" s="219"/>
      <c r="K290" s="219"/>
      <c r="L290" s="219"/>
      <c r="M290" s="232"/>
      <c r="N290" s="166" t="str">
        <f>IF([9]回答表!AD53="●","●","")</f>
        <v/>
      </c>
      <c r="O290" s="167"/>
      <c r="P290" s="167"/>
      <c r="Q290" s="168"/>
      <c r="R290" s="156"/>
      <c r="S290" s="156"/>
      <c r="T290" s="156"/>
      <c r="U290" s="169" t="str">
        <f>IF([9]回答表!AD53="●",[9]回答表!B490,"")</f>
        <v/>
      </c>
      <c r="V290" s="52"/>
      <c r="W290" s="52"/>
      <c r="X290" s="52"/>
      <c r="Y290" s="52"/>
      <c r="Z290" s="52"/>
      <c r="AA290" s="52"/>
      <c r="AB290" s="52"/>
      <c r="AC290" s="52"/>
      <c r="AD290" s="52"/>
      <c r="AE290" s="52"/>
      <c r="AF290" s="52"/>
      <c r="AG290" s="52"/>
      <c r="AH290" s="52"/>
      <c r="AI290" s="52"/>
      <c r="AJ290" s="53"/>
      <c r="AK290" s="266"/>
      <c r="AL290" s="266"/>
      <c r="AM290" s="169" t="str">
        <f>IF([9]回答表!AD53="●",[9]回答表!B496,"")</f>
        <v/>
      </c>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3"/>
      <c r="BR290" s="15"/>
      <c r="BS290" s="16"/>
    </row>
    <row r="291" spans="1:71" ht="15.6" customHeight="1">
      <c r="C291" s="14"/>
      <c r="D291" s="219"/>
      <c r="E291" s="219"/>
      <c r="F291" s="219"/>
      <c r="G291" s="219"/>
      <c r="H291" s="219"/>
      <c r="I291" s="219"/>
      <c r="J291" s="219"/>
      <c r="K291" s="219"/>
      <c r="L291" s="219"/>
      <c r="M291" s="232"/>
      <c r="N291" s="178"/>
      <c r="O291" s="179"/>
      <c r="P291" s="179"/>
      <c r="Q291" s="180"/>
      <c r="R291" s="156"/>
      <c r="S291" s="156"/>
      <c r="T291" s="156"/>
      <c r="U291" s="54"/>
      <c r="V291" s="181"/>
      <c r="W291" s="181"/>
      <c r="X291" s="181"/>
      <c r="Y291" s="181"/>
      <c r="Z291" s="181"/>
      <c r="AA291" s="181"/>
      <c r="AB291" s="181"/>
      <c r="AC291" s="181"/>
      <c r="AD291" s="181"/>
      <c r="AE291" s="181"/>
      <c r="AF291" s="181"/>
      <c r="AG291" s="181"/>
      <c r="AH291" s="181"/>
      <c r="AI291" s="181"/>
      <c r="AJ291" s="55"/>
      <c r="AK291" s="266"/>
      <c r="AL291" s="266"/>
      <c r="AM291" s="54"/>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1"/>
      <c r="BM291" s="181"/>
      <c r="BN291" s="181"/>
      <c r="BO291" s="181"/>
      <c r="BP291" s="181"/>
      <c r="BQ291" s="55"/>
      <c r="BR291" s="15"/>
      <c r="BS291" s="16"/>
    </row>
    <row r="292" spans="1:71" ht="15.6" customHeight="1">
      <c r="C292" s="14"/>
      <c r="D292" s="219"/>
      <c r="E292" s="219"/>
      <c r="F292" s="219"/>
      <c r="G292" s="219"/>
      <c r="H292" s="219"/>
      <c r="I292" s="219"/>
      <c r="J292" s="219"/>
      <c r="K292" s="219"/>
      <c r="L292" s="219"/>
      <c r="M292" s="232"/>
      <c r="N292" s="178"/>
      <c r="O292" s="179"/>
      <c r="P292" s="179"/>
      <c r="Q292" s="180"/>
      <c r="R292" s="156"/>
      <c r="S292" s="156"/>
      <c r="T292" s="156"/>
      <c r="U292" s="54"/>
      <c r="V292" s="181"/>
      <c r="W292" s="181"/>
      <c r="X292" s="181"/>
      <c r="Y292" s="181"/>
      <c r="Z292" s="181"/>
      <c r="AA292" s="181"/>
      <c r="AB292" s="181"/>
      <c r="AC292" s="181"/>
      <c r="AD292" s="181"/>
      <c r="AE292" s="181"/>
      <c r="AF292" s="181"/>
      <c r="AG292" s="181"/>
      <c r="AH292" s="181"/>
      <c r="AI292" s="181"/>
      <c r="AJ292" s="55"/>
      <c r="AK292" s="266"/>
      <c r="AL292" s="266"/>
      <c r="AM292" s="54"/>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c r="BI292" s="181"/>
      <c r="BJ292" s="181"/>
      <c r="BK292" s="181"/>
      <c r="BL292" s="181"/>
      <c r="BM292" s="181"/>
      <c r="BN292" s="181"/>
      <c r="BO292" s="181"/>
      <c r="BP292" s="181"/>
      <c r="BQ292" s="55"/>
      <c r="BR292" s="15"/>
      <c r="BS292" s="16"/>
    </row>
    <row r="293" spans="1:71" ht="15.6" customHeight="1">
      <c r="C293" s="14"/>
      <c r="D293" s="219"/>
      <c r="E293" s="219"/>
      <c r="F293" s="219"/>
      <c r="G293" s="219"/>
      <c r="H293" s="219"/>
      <c r="I293" s="219"/>
      <c r="J293" s="219"/>
      <c r="K293" s="219"/>
      <c r="L293" s="219"/>
      <c r="M293" s="232"/>
      <c r="N293" s="185"/>
      <c r="O293" s="186"/>
      <c r="P293" s="186"/>
      <c r="Q293" s="187"/>
      <c r="R293" s="156"/>
      <c r="S293" s="156"/>
      <c r="T293" s="156"/>
      <c r="U293" s="56"/>
      <c r="V293" s="57"/>
      <c r="W293" s="57"/>
      <c r="X293" s="57"/>
      <c r="Y293" s="57"/>
      <c r="Z293" s="57"/>
      <c r="AA293" s="57"/>
      <c r="AB293" s="57"/>
      <c r="AC293" s="57"/>
      <c r="AD293" s="57"/>
      <c r="AE293" s="57"/>
      <c r="AF293" s="57"/>
      <c r="AG293" s="57"/>
      <c r="AH293" s="57"/>
      <c r="AI293" s="57"/>
      <c r="AJ293" s="58"/>
      <c r="AK293" s="266"/>
      <c r="AL293" s="266"/>
      <c r="AM293" s="56"/>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8"/>
      <c r="BR293" s="15"/>
      <c r="BS293" s="16"/>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6"/>
    </row>
    <row r="295" spans="1:71" ht="15.6"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row>
    <row r="296" spans="1:71" ht="15.6" customHeight="1">
      <c r="C296" s="9"/>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69"/>
      <c r="AS296" s="69"/>
      <c r="AT296" s="69"/>
      <c r="AU296" s="69"/>
      <c r="AV296" s="69"/>
      <c r="AW296" s="69"/>
      <c r="AX296" s="69"/>
      <c r="AY296" s="69"/>
      <c r="AZ296" s="69"/>
      <c r="BA296" s="69"/>
      <c r="BB296" s="69"/>
      <c r="BC296" s="11"/>
      <c r="BD296" s="12"/>
      <c r="BE296" s="12"/>
      <c r="BF296" s="12"/>
      <c r="BG296" s="12"/>
      <c r="BH296" s="12"/>
      <c r="BI296" s="12"/>
      <c r="BJ296" s="12"/>
      <c r="BK296" s="12"/>
      <c r="BL296" s="12"/>
      <c r="BM296" s="12"/>
      <c r="BN296" s="12"/>
      <c r="BO296" s="12"/>
      <c r="BP296" s="12"/>
      <c r="BQ296" s="12"/>
      <c r="BR296" s="13"/>
      <c r="BS296" s="16"/>
    </row>
    <row r="297" spans="1:71" ht="15.6" customHeight="1">
      <c r="A297" s="16"/>
      <c r="B297" s="16"/>
      <c r="C297" s="14"/>
      <c r="D297" s="156"/>
      <c r="E297" s="156"/>
      <c r="F297" s="156"/>
      <c r="G297" s="156"/>
      <c r="H297" s="156"/>
      <c r="I297" s="156"/>
      <c r="J297" s="156"/>
      <c r="K297" s="156"/>
      <c r="L297" s="156"/>
      <c r="M297" s="156"/>
      <c r="N297" s="156"/>
      <c r="O297" s="156"/>
      <c r="P297" s="156"/>
      <c r="Q297" s="156"/>
      <c r="R297" s="156"/>
      <c r="S297" s="156"/>
      <c r="T297" s="156"/>
      <c r="U297" s="156"/>
      <c r="V297" s="156"/>
      <c r="W297" s="156"/>
      <c r="X297" s="124"/>
      <c r="Y297" s="124"/>
      <c r="Z297" s="124"/>
      <c r="AA297" s="150"/>
      <c r="AB297" s="157"/>
      <c r="AC297" s="157"/>
      <c r="AD297" s="157"/>
      <c r="AE297" s="157"/>
      <c r="AF297" s="157"/>
      <c r="AG297" s="157"/>
      <c r="AH297" s="157"/>
      <c r="AI297" s="157"/>
      <c r="AJ297" s="157"/>
      <c r="AK297" s="157"/>
      <c r="AL297" s="157"/>
      <c r="AM297" s="157"/>
      <c r="AN297" s="152"/>
      <c r="AO297" s="157"/>
      <c r="AP297" s="158"/>
      <c r="AQ297" s="158"/>
      <c r="AR297" s="70"/>
      <c r="AS297" s="70"/>
      <c r="AT297" s="70"/>
      <c r="AU297" s="70"/>
      <c r="AV297" s="70"/>
      <c r="AW297" s="70"/>
      <c r="AX297" s="70"/>
      <c r="AY297" s="70"/>
      <c r="AZ297" s="70"/>
      <c r="BA297" s="70"/>
      <c r="BB297" s="70"/>
      <c r="BC297" s="149"/>
      <c r="BD297" s="150"/>
      <c r="BE297" s="150"/>
      <c r="BF297" s="150"/>
      <c r="BG297" s="150"/>
      <c r="BH297" s="150"/>
      <c r="BI297" s="150"/>
      <c r="BJ297" s="150"/>
      <c r="BK297" s="150"/>
      <c r="BL297" s="150"/>
      <c r="BM297" s="150"/>
      <c r="BN297" s="151"/>
      <c r="BO297" s="151"/>
      <c r="BP297" s="151"/>
      <c r="BQ297" s="152"/>
      <c r="BR297" s="15"/>
      <c r="BS297" s="16"/>
    </row>
    <row r="298" spans="1:71" ht="15.6" customHeight="1">
      <c r="A298" s="16"/>
      <c r="B298" s="16"/>
      <c r="C298" s="14"/>
      <c r="D298" s="46" t="s">
        <v>4</v>
      </c>
      <c r="E298" s="47"/>
      <c r="F298" s="47"/>
      <c r="G298" s="47"/>
      <c r="H298" s="47"/>
      <c r="I298" s="47"/>
      <c r="J298" s="47"/>
      <c r="K298" s="47"/>
      <c r="L298" s="47"/>
      <c r="M298" s="47"/>
      <c r="N298" s="47"/>
      <c r="O298" s="47"/>
      <c r="P298" s="47"/>
      <c r="Q298" s="48"/>
      <c r="R298" s="146" t="s">
        <v>62</v>
      </c>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8"/>
      <c r="BC298" s="149"/>
      <c r="BD298" s="150"/>
      <c r="BE298" s="150"/>
      <c r="BF298" s="150"/>
      <c r="BG298" s="150"/>
      <c r="BH298" s="150"/>
      <c r="BI298" s="150"/>
      <c r="BJ298" s="150"/>
      <c r="BK298" s="150"/>
      <c r="BL298" s="150"/>
      <c r="BM298" s="150"/>
      <c r="BN298" s="151"/>
      <c r="BO298" s="151"/>
      <c r="BP298" s="151"/>
      <c r="BQ298" s="152"/>
      <c r="BR298" s="15"/>
      <c r="BS298" s="16"/>
    </row>
    <row r="299" spans="1:71" ht="15.6" customHeight="1">
      <c r="A299" s="16"/>
      <c r="B299" s="16"/>
      <c r="C299" s="14"/>
      <c r="D299" s="49"/>
      <c r="E299" s="50"/>
      <c r="F299" s="50"/>
      <c r="G299" s="50"/>
      <c r="H299" s="50"/>
      <c r="I299" s="50"/>
      <c r="J299" s="50"/>
      <c r="K299" s="50"/>
      <c r="L299" s="50"/>
      <c r="M299" s="50"/>
      <c r="N299" s="50"/>
      <c r="O299" s="50"/>
      <c r="P299" s="50"/>
      <c r="Q299" s="51"/>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149"/>
      <c r="BD299" s="150"/>
      <c r="BE299" s="150"/>
      <c r="BF299" s="150"/>
      <c r="BG299" s="150"/>
      <c r="BH299" s="150"/>
      <c r="BI299" s="150"/>
      <c r="BJ299" s="150"/>
      <c r="BK299" s="150"/>
      <c r="BL299" s="150"/>
      <c r="BM299" s="150"/>
      <c r="BN299" s="151"/>
      <c r="BO299" s="151"/>
      <c r="BP299" s="151"/>
      <c r="BQ299" s="152"/>
      <c r="BR299" s="15"/>
      <c r="BS299" s="16"/>
    </row>
    <row r="300" spans="1:71" ht="15.6" customHeight="1">
      <c r="A300" s="16"/>
      <c r="B300" s="16"/>
      <c r="C300" s="14"/>
      <c r="D300" s="156"/>
      <c r="E300" s="156"/>
      <c r="F300" s="156"/>
      <c r="G300" s="156"/>
      <c r="H300" s="156"/>
      <c r="I300" s="156"/>
      <c r="J300" s="156"/>
      <c r="K300" s="156"/>
      <c r="L300" s="156"/>
      <c r="M300" s="156"/>
      <c r="N300" s="156"/>
      <c r="O300" s="156"/>
      <c r="P300" s="156"/>
      <c r="Q300" s="156"/>
      <c r="R300" s="156"/>
      <c r="S300" s="156"/>
      <c r="T300" s="156"/>
      <c r="U300" s="156"/>
      <c r="V300" s="156"/>
      <c r="W300" s="156"/>
      <c r="X300" s="124"/>
      <c r="Y300" s="124"/>
      <c r="Z300" s="124"/>
      <c r="AA300" s="150"/>
      <c r="AB300" s="157"/>
      <c r="AC300" s="157"/>
      <c r="AD300" s="157"/>
      <c r="AE300" s="157"/>
      <c r="AF300" s="157"/>
      <c r="AG300" s="157"/>
      <c r="AH300" s="157"/>
      <c r="AI300" s="157"/>
      <c r="AJ300" s="157"/>
      <c r="AK300" s="157"/>
      <c r="AL300" s="157"/>
      <c r="AM300" s="157"/>
      <c r="AN300" s="152"/>
      <c r="AO300" s="157"/>
      <c r="AP300" s="158"/>
      <c r="AQ300" s="158"/>
      <c r="AR300" s="159"/>
      <c r="AS300" s="159"/>
      <c r="AT300" s="159"/>
      <c r="AU300" s="159"/>
      <c r="AV300" s="159"/>
      <c r="AW300" s="159"/>
      <c r="AX300" s="159"/>
      <c r="AY300" s="159"/>
      <c r="AZ300" s="159"/>
      <c r="BA300" s="159"/>
      <c r="BB300" s="159"/>
      <c r="BC300" s="149"/>
      <c r="BD300" s="150"/>
      <c r="BE300" s="150"/>
      <c r="BF300" s="150"/>
      <c r="BG300" s="150"/>
      <c r="BH300" s="150"/>
      <c r="BI300" s="150"/>
      <c r="BJ300" s="150"/>
      <c r="BK300" s="150"/>
      <c r="BL300" s="150"/>
      <c r="BM300" s="150"/>
      <c r="BN300" s="151"/>
      <c r="BO300" s="151"/>
      <c r="BP300" s="151"/>
      <c r="BQ300" s="152"/>
      <c r="BR300" s="15"/>
      <c r="BS300" s="16"/>
    </row>
    <row r="301" spans="1:71" ht="19.350000000000001" customHeight="1">
      <c r="A301" s="16"/>
      <c r="B301" s="16"/>
      <c r="C301" s="14"/>
      <c r="D301" s="156"/>
      <c r="E301" s="156"/>
      <c r="F301" s="156"/>
      <c r="G301" s="156"/>
      <c r="H301" s="156"/>
      <c r="I301" s="156"/>
      <c r="J301" s="156"/>
      <c r="K301" s="156"/>
      <c r="L301" s="156"/>
      <c r="M301" s="156"/>
      <c r="N301" s="156"/>
      <c r="O301" s="156"/>
      <c r="P301" s="156"/>
      <c r="Q301" s="156"/>
      <c r="R301" s="156"/>
      <c r="S301" s="156"/>
      <c r="T301" s="156"/>
      <c r="U301" s="160" t="s">
        <v>19</v>
      </c>
      <c r="V301" s="156"/>
      <c r="W301" s="156"/>
      <c r="X301" s="156"/>
      <c r="Y301" s="156"/>
      <c r="Z301" s="156"/>
      <c r="AA301" s="151"/>
      <c r="AB301" s="161"/>
      <c r="AC301" s="161"/>
      <c r="AD301" s="161"/>
      <c r="AE301" s="161"/>
      <c r="AF301" s="161"/>
      <c r="AG301" s="161"/>
      <c r="AH301" s="161"/>
      <c r="AI301" s="161"/>
      <c r="AJ301" s="161"/>
      <c r="AK301" s="161"/>
      <c r="AL301" s="161"/>
      <c r="AM301" s="161"/>
      <c r="AN301" s="270" t="s">
        <v>63</v>
      </c>
      <c r="AO301" s="151"/>
      <c r="AP301" s="151"/>
      <c r="AQ301" s="151"/>
      <c r="AR301" s="151"/>
      <c r="AS301" s="151"/>
      <c r="AT301" s="151"/>
      <c r="AU301" s="151"/>
      <c r="AV301" s="151"/>
      <c r="AW301" s="151"/>
      <c r="AX301" s="162"/>
      <c r="AY301" s="160"/>
      <c r="AZ301" s="160"/>
      <c r="BA301" s="271"/>
      <c r="BB301" s="271"/>
      <c r="BC301" s="149"/>
      <c r="BD301" s="150"/>
      <c r="BE301" s="150"/>
      <c r="BF301" s="165" t="s">
        <v>6</v>
      </c>
      <c r="BG301" s="6"/>
      <c r="BH301" s="6"/>
      <c r="BI301" s="6"/>
      <c r="BJ301" s="6"/>
      <c r="BK301" s="6"/>
      <c r="BL301" s="6"/>
      <c r="BM301" s="151"/>
      <c r="BN301" s="151"/>
      <c r="BO301" s="151"/>
      <c r="BP301" s="151"/>
      <c r="BQ301" s="162"/>
      <c r="BR301" s="15"/>
      <c r="BS301" s="16"/>
    </row>
    <row r="302" spans="1:71" ht="15.6" customHeight="1">
      <c r="A302" s="16"/>
      <c r="B302" s="16"/>
      <c r="C302" s="14"/>
      <c r="D302" s="146" t="s">
        <v>7</v>
      </c>
      <c r="E302" s="147"/>
      <c r="F302" s="147"/>
      <c r="G302" s="147"/>
      <c r="H302" s="147"/>
      <c r="I302" s="147"/>
      <c r="J302" s="147"/>
      <c r="K302" s="147"/>
      <c r="L302" s="147"/>
      <c r="M302" s="148"/>
      <c r="N302" s="166" t="str">
        <f>IF([9]回答表!X54="●","●","")</f>
        <v/>
      </c>
      <c r="O302" s="167"/>
      <c r="P302" s="167"/>
      <c r="Q302" s="168"/>
      <c r="R302" s="156"/>
      <c r="S302" s="156"/>
      <c r="T302" s="156"/>
      <c r="U302" s="169" t="str">
        <f>IF([9]回答表!X54="●",[9]回答表!B507,IF([9]回答表!AA54="●",[9]回答表!B537,""))</f>
        <v/>
      </c>
      <c r="V302" s="52"/>
      <c r="W302" s="52"/>
      <c r="X302" s="52"/>
      <c r="Y302" s="52"/>
      <c r="Z302" s="52"/>
      <c r="AA302" s="52"/>
      <c r="AB302" s="52"/>
      <c r="AC302" s="52"/>
      <c r="AD302" s="52"/>
      <c r="AE302" s="52"/>
      <c r="AF302" s="52"/>
      <c r="AG302" s="52"/>
      <c r="AH302" s="52"/>
      <c r="AI302" s="52"/>
      <c r="AJ302" s="53"/>
      <c r="AK302" s="170"/>
      <c r="AL302" s="170"/>
      <c r="AM302" s="170"/>
      <c r="AN302" s="169" t="str">
        <f>IF([9]回答表!X54="●",[9]回答表!B513,"")</f>
        <v/>
      </c>
      <c r="AO302" s="272"/>
      <c r="AP302" s="272"/>
      <c r="AQ302" s="272"/>
      <c r="AR302" s="272"/>
      <c r="AS302" s="272"/>
      <c r="AT302" s="272"/>
      <c r="AU302" s="272"/>
      <c r="AV302" s="272"/>
      <c r="AW302" s="272"/>
      <c r="AX302" s="272"/>
      <c r="AY302" s="272"/>
      <c r="AZ302" s="272"/>
      <c r="BA302" s="272"/>
      <c r="BB302" s="273"/>
      <c r="BC302" s="157"/>
      <c r="BD302" s="150"/>
      <c r="BE302" s="150"/>
      <c r="BF302" s="172" t="str">
        <f>IF([9]回答表!X54="●",[9]回答表!B519,IF([9]回答表!AA54="●",[9]回答表!B543,""))</f>
        <v/>
      </c>
      <c r="BG302" s="173"/>
      <c r="BH302" s="173"/>
      <c r="BI302" s="173"/>
      <c r="BJ302" s="172"/>
      <c r="BK302" s="173"/>
      <c r="BL302" s="173"/>
      <c r="BM302" s="173"/>
      <c r="BN302" s="172"/>
      <c r="BO302" s="173"/>
      <c r="BP302" s="173"/>
      <c r="BQ302" s="174"/>
      <c r="BR302" s="15"/>
      <c r="BS302" s="16"/>
    </row>
    <row r="303" spans="1:71" ht="15.6" customHeight="1">
      <c r="A303" s="16"/>
      <c r="B303" s="16"/>
      <c r="C303" s="14"/>
      <c r="D303" s="175"/>
      <c r="E303" s="176"/>
      <c r="F303" s="176"/>
      <c r="G303" s="176"/>
      <c r="H303" s="176"/>
      <c r="I303" s="176"/>
      <c r="J303" s="176"/>
      <c r="K303" s="176"/>
      <c r="L303" s="176"/>
      <c r="M303" s="177"/>
      <c r="N303" s="178"/>
      <c r="O303" s="179"/>
      <c r="P303" s="179"/>
      <c r="Q303" s="180"/>
      <c r="R303" s="156"/>
      <c r="S303" s="156"/>
      <c r="T303" s="156"/>
      <c r="U303" s="54"/>
      <c r="V303" s="181"/>
      <c r="W303" s="181"/>
      <c r="X303" s="181"/>
      <c r="Y303" s="181"/>
      <c r="Z303" s="181"/>
      <c r="AA303" s="181"/>
      <c r="AB303" s="181"/>
      <c r="AC303" s="181"/>
      <c r="AD303" s="181"/>
      <c r="AE303" s="181"/>
      <c r="AF303" s="181"/>
      <c r="AG303" s="181"/>
      <c r="AH303" s="181"/>
      <c r="AI303" s="181"/>
      <c r="AJ303" s="55"/>
      <c r="AK303" s="170"/>
      <c r="AL303" s="170"/>
      <c r="AM303" s="170"/>
      <c r="AN303" s="274"/>
      <c r="AO303" s="275"/>
      <c r="AP303" s="275"/>
      <c r="AQ303" s="275"/>
      <c r="AR303" s="275"/>
      <c r="AS303" s="275"/>
      <c r="AT303" s="275"/>
      <c r="AU303" s="275"/>
      <c r="AV303" s="275"/>
      <c r="AW303" s="275"/>
      <c r="AX303" s="275"/>
      <c r="AY303" s="275"/>
      <c r="AZ303" s="275"/>
      <c r="BA303" s="275"/>
      <c r="BB303" s="276"/>
      <c r="BC303" s="157"/>
      <c r="BD303" s="150"/>
      <c r="BE303" s="150"/>
      <c r="BF303" s="182"/>
      <c r="BG303" s="183"/>
      <c r="BH303" s="183"/>
      <c r="BI303" s="183"/>
      <c r="BJ303" s="182"/>
      <c r="BK303" s="183"/>
      <c r="BL303" s="183"/>
      <c r="BM303" s="183"/>
      <c r="BN303" s="182"/>
      <c r="BO303" s="183"/>
      <c r="BP303" s="183"/>
      <c r="BQ303" s="184"/>
      <c r="BR303" s="15"/>
      <c r="BS303" s="16"/>
    </row>
    <row r="304" spans="1:71" ht="15.6" customHeight="1">
      <c r="A304" s="16"/>
      <c r="B304" s="16"/>
      <c r="C304" s="14"/>
      <c r="D304" s="175"/>
      <c r="E304" s="176"/>
      <c r="F304" s="176"/>
      <c r="G304" s="176"/>
      <c r="H304" s="176"/>
      <c r="I304" s="176"/>
      <c r="J304" s="176"/>
      <c r="K304" s="176"/>
      <c r="L304" s="176"/>
      <c r="M304" s="177"/>
      <c r="N304" s="178"/>
      <c r="O304" s="179"/>
      <c r="P304" s="179"/>
      <c r="Q304" s="180"/>
      <c r="R304" s="156"/>
      <c r="S304" s="156"/>
      <c r="T304" s="156"/>
      <c r="U304" s="54"/>
      <c r="V304" s="181"/>
      <c r="W304" s="181"/>
      <c r="X304" s="181"/>
      <c r="Y304" s="181"/>
      <c r="Z304" s="181"/>
      <c r="AA304" s="181"/>
      <c r="AB304" s="181"/>
      <c r="AC304" s="181"/>
      <c r="AD304" s="181"/>
      <c r="AE304" s="181"/>
      <c r="AF304" s="181"/>
      <c r="AG304" s="181"/>
      <c r="AH304" s="181"/>
      <c r="AI304" s="181"/>
      <c r="AJ304" s="55"/>
      <c r="AK304" s="170"/>
      <c r="AL304" s="170"/>
      <c r="AM304" s="170"/>
      <c r="AN304" s="274"/>
      <c r="AO304" s="275"/>
      <c r="AP304" s="275"/>
      <c r="AQ304" s="275"/>
      <c r="AR304" s="275"/>
      <c r="AS304" s="275"/>
      <c r="AT304" s="275"/>
      <c r="AU304" s="275"/>
      <c r="AV304" s="275"/>
      <c r="AW304" s="275"/>
      <c r="AX304" s="275"/>
      <c r="AY304" s="275"/>
      <c r="AZ304" s="275"/>
      <c r="BA304" s="275"/>
      <c r="BB304" s="276"/>
      <c r="BC304" s="157"/>
      <c r="BD304" s="150"/>
      <c r="BE304" s="150"/>
      <c r="BF304" s="182"/>
      <c r="BG304" s="183"/>
      <c r="BH304" s="183"/>
      <c r="BI304" s="183"/>
      <c r="BJ304" s="182"/>
      <c r="BK304" s="183"/>
      <c r="BL304" s="183"/>
      <c r="BM304" s="183"/>
      <c r="BN304" s="182"/>
      <c r="BO304" s="183"/>
      <c r="BP304" s="183"/>
      <c r="BQ304" s="184"/>
      <c r="BR304" s="15"/>
      <c r="BS304" s="16"/>
    </row>
    <row r="305" spans="1:71" ht="15.6" customHeight="1">
      <c r="A305" s="16"/>
      <c r="B305" s="16"/>
      <c r="C305" s="14"/>
      <c r="D305" s="153"/>
      <c r="E305" s="154"/>
      <c r="F305" s="154"/>
      <c r="G305" s="154"/>
      <c r="H305" s="154"/>
      <c r="I305" s="154"/>
      <c r="J305" s="154"/>
      <c r="K305" s="154"/>
      <c r="L305" s="154"/>
      <c r="M305" s="155"/>
      <c r="N305" s="185"/>
      <c r="O305" s="186"/>
      <c r="P305" s="186"/>
      <c r="Q305" s="187"/>
      <c r="R305" s="156"/>
      <c r="S305" s="156"/>
      <c r="T305" s="156"/>
      <c r="U305" s="54"/>
      <c r="V305" s="181"/>
      <c r="W305" s="181"/>
      <c r="X305" s="181"/>
      <c r="Y305" s="181"/>
      <c r="Z305" s="181"/>
      <c r="AA305" s="181"/>
      <c r="AB305" s="181"/>
      <c r="AC305" s="181"/>
      <c r="AD305" s="181"/>
      <c r="AE305" s="181"/>
      <c r="AF305" s="181"/>
      <c r="AG305" s="181"/>
      <c r="AH305" s="181"/>
      <c r="AI305" s="181"/>
      <c r="AJ305" s="55"/>
      <c r="AK305" s="170"/>
      <c r="AL305" s="170"/>
      <c r="AM305" s="170"/>
      <c r="AN305" s="274"/>
      <c r="AO305" s="275"/>
      <c r="AP305" s="275"/>
      <c r="AQ305" s="275"/>
      <c r="AR305" s="275"/>
      <c r="AS305" s="275"/>
      <c r="AT305" s="275"/>
      <c r="AU305" s="275"/>
      <c r="AV305" s="275"/>
      <c r="AW305" s="275"/>
      <c r="AX305" s="275"/>
      <c r="AY305" s="275"/>
      <c r="AZ305" s="275"/>
      <c r="BA305" s="275"/>
      <c r="BB305" s="276"/>
      <c r="BC305" s="157"/>
      <c r="BD305" s="150"/>
      <c r="BE305" s="150"/>
      <c r="BF305" s="182" t="str">
        <f>IF([9]回答表!X54="●",[9]回答表!E519,IF([9]回答表!AA54="●",[9]回答表!E543,""))</f>
        <v/>
      </c>
      <c r="BG305" s="183"/>
      <c r="BH305" s="183"/>
      <c r="BI305" s="183"/>
      <c r="BJ305" s="182" t="str">
        <f>IF([9]回答表!X54="●",[9]回答表!E520,IF([9]回答表!AA54="●",[9]回答表!E544,""))</f>
        <v/>
      </c>
      <c r="BK305" s="183"/>
      <c r="BL305" s="183"/>
      <c r="BM305" s="184"/>
      <c r="BN305" s="182" t="str">
        <f>IF([9]回答表!X54="●",[9]回答表!E521,IF([9]回答表!AA54="●",[9]回答表!E545,""))</f>
        <v/>
      </c>
      <c r="BO305" s="183"/>
      <c r="BP305" s="183"/>
      <c r="BQ305" s="184"/>
      <c r="BR305" s="15"/>
      <c r="BS305" s="16"/>
    </row>
    <row r="306" spans="1:71" ht="15.6" customHeight="1">
      <c r="A306" s="16"/>
      <c r="B306" s="16"/>
      <c r="C306" s="14"/>
      <c r="D306" s="188"/>
      <c r="E306" s="188"/>
      <c r="F306" s="188"/>
      <c r="G306" s="188"/>
      <c r="H306" s="188"/>
      <c r="I306" s="188"/>
      <c r="J306" s="188"/>
      <c r="K306" s="188"/>
      <c r="L306" s="188"/>
      <c r="M306" s="188"/>
      <c r="N306" s="190"/>
      <c r="O306" s="190"/>
      <c r="P306" s="190"/>
      <c r="Q306" s="190"/>
      <c r="R306" s="190"/>
      <c r="S306" s="190"/>
      <c r="T306" s="190"/>
      <c r="U306" s="54"/>
      <c r="V306" s="181"/>
      <c r="W306" s="181"/>
      <c r="X306" s="181"/>
      <c r="Y306" s="181"/>
      <c r="Z306" s="181"/>
      <c r="AA306" s="181"/>
      <c r="AB306" s="181"/>
      <c r="AC306" s="181"/>
      <c r="AD306" s="181"/>
      <c r="AE306" s="181"/>
      <c r="AF306" s="181"/>
      <c r="AG306" s="181"/>
      <c r="AH306" s="181"/>
      <c r="AI306" s="181"/>
      <c r="AJ306" s="55"/>
      <c r="AK306" s="170"/>
      <c r="AL306" s="170"/>
      <c r="AM306" s="170"/>
      <c r="AN306" s="274"/>
      <c r="AO306" s="275"/>
      <c r="AP306" s="275"/>
      <c r="AQ306" s="275"/>
      <c r="AR306" s="275"/>
      <c r="AS306" s="275"/>
      <c r="AT306" s="275"/>
      <c r="AU306" s="275"/>
      <c r="AV306" s="275"/>
      <c r="AW306" s="275"/>
      <c r="AX306" s="275"/>
      <c r="AY306" s="275"/>
      <c r="AZ306" s="275"/>
      <c r="BA306" s="275"/>
      <c r="BB306" s="276"/>
      <c r="BC306" s="157"/>
      <c r="BD306" s="157"/>
      <c r="BE306" s="157"/>
      <c r="BF306" s="182"/>
      <c r="BG306" s="183"/>
      <c r="BH306" s="183"/>
      <c r="BI306" s="183"/>
      <c r="BJ306" s="182"/>
      <c r="BK306" s="183"/>
      <c r="BL306" s="183"/>
      <c r="BM306" s="184"/>
      <c r="BN306" s="182"/>
      <c r="BO306" s="183"/>
      <c r="BP306" s="183"/>
      <c r="BQ306" s="184"/>
      <c r="BR306" s="15"/>
      <c r="BS306" s="16"/>
    </row>
    <row r="307" spans="1:71" ht="15.6" customHeight="1">
      <c r="A307" s="16"/>
      <c r="B307" s="16"/>
      <c r="C307" s="14"/>
      <c r="D307" s="188"/>
      <c r="E307" s="188"/>
      <c r="F307" s="188"/>
      <c r="G307" s="188"/>
      <c r="H307" s="188"/>
      <c r="I307" s="188"/>
      <c r="J307" s="188"/>
      <c r="K307" s="188"/>
      <c r="L307" s="188"/>
      <c r="M307" s="188"/>
      <c r="N307" s="190"/>
      <c r="O307" s="190"/>
      <c r="P307" s="190"/>
      <c r="Q307" s="190"/>
      <c r="R307" s="190"/>
      <c r="S307" s="190"/>
      <c r="T307" s="190"/>
      <c r="U307" s="54"/>
      <c r="V307" s="181"/>
      <c r="W307" s="181"/>
      <c r="X307" s="181"/>
      <c r="Y307" s="181"/>
      <c r="Z307" s="181"/>
      <c r="AA307" s="181"/>
      <c r="AB307" s="181"/>
      <c r="AC307" s="181"/>
      <c r="AD307" s="181"/>
      <c r="AE307" s="181"/>
      <c r="AF307" s="181"/>
      <c r="AG307" s="181"/>
      <c r="AH307" s="181"/>
      <c r="AI307" s="181"/>
      <c r="AJ307" s="55"/>
      <c r="AK307" s="170"/>
      <c r="AL307" s="170"/>
      <c r="AM307" s="170"/>
      <c r="AN307" s="274"/>
      <c r="AO307" s="275"/>
      <c r="AP307" s="275"/>
      <c r="AQ307" s="275"/>
      <c r="AR307" s="275"/>
      <c r="AS307" s="275"/>
      <c r="AT307" s="275"/>
      <c r="AU307" s="275"/>
      <c r="AV307" s="275"/>
      <c r="AW307" s="275"/>
      <c r="AX307" s="275"/>
      <c r="AY307" s="275"/>
      <c r="AZ307" s="275"/>
      <c r="BA307" s="275"/>
      <c r="BB307" s="276"/>
      <c r="BC307" s="157"/>
      <c r="BD307" s="150"/>
      <c r="BE307" s="150"/>
      <c r="BF307" s="182"/>
      <c r="BG307" s="183"/>
      <c r="BH307" s="183"/>
      <c r="BI307" s="183"/>
      <c r="BJ307" s="182"/>
      <c r="BK307" s="183"/>
      <c r="BL307" s="183"/>
      <c r="BM307" s="184"/>
      <c r="BN307" s="182"/>
      <c r="BO307" s="183"/>
      <c r="BP307" s="183"/>
      <c r="BQ307" s="184"/>
      <c r="BR307" s="15"/>
      <c r="BS307" s="16"/>
    </row>
    <row r="308" spans="1:71" ht="15.6" customHeight="1">
      <c r="A308" s="16"/>
      <c r="B308" s="16"/>
      <c r="C308" s="14"/>
      <c r="D308" s="195" t="s">
        <v>8</v>
      </c>
      <c r="E308" s="196"/>
      <c r="F308" s="196"/>
      <c r="G308" s="196"/>
      <c r="H308" s="196"/>
      <c r="I308" s="196"/>
      <c r="J308" s="196"/>
      <c r="K308" s="196"/>
      <c r="L308" s="196"/>
      <c r="M308" s="197"/>
      <c r="N308" s="166" t="str">
        <f>IF([9]回答表!AA54="●","●","")</f>
        <v/>
      </c>
      <c r="O308" s="167"/>
      <c r="P308" s="167"/>
      <c r="Q308" s="168"/>
      <c r="R308" s="156"/>
      <c r="S308" s="156"/>
      <c r="T308" s="156"/>
      <c r="U308" s="54"/>
      <c r="V308" s="181"/>
      <c r="W308" s="181"/>
      <c r="X308" s="181"/>
      <c r="Y308" s="181"/>
      <c r="Z308" s="181"/>
      <c r="AA308" s="181"/>
      <c r="AB308" s="181"/>
      <c r="AC308" s="181"/>
      <c r="AD308" s="181"/>
      <c r="AE308" s="181"/>
      <c r="AF308" s="181"/>
      <c r="AG308" s="181"/>
      <c r="AH308" s="181"/>
      <c r="AI308" s="181"/>
      <c r="AJ308" s="55"/>
      <c r="AK308" s="170"/>
      <c r="AL308" s="170"/>
      <c r="AM308" s="170"/>
      <c r="AN308" s="274"/>
      <c r="AO308" s="275"/>
      <c r="AP308" s="275"/>
      <c r="AQ308" s="275"/>
      <c r="AR308" s="275"/>
      <c r="AS308" s="275"/>
      <c r="AT308" s="275"/>
      <c r="AU308" s="275"/>
      <c r="AV308" s="275"/>
      <c r="AW308" s="275"/>
      <c r="AX308" s="275"/>
      <c r="AY308" s="275"/>
      <c r="AZ308" s="275"/>
      <c r="BA308" s="275"/>
      <c r="BB308" s="276"/>
      <c r="BC308" s="157"/>
      <c r="BD308" s="199"/>
      <c r="BE308" s="199"/>
      <c r="BF308" s="182"/>
      <c r="BG308" s="183"/>
      <c r="BH308" s="183"/>
      <c r="BI308" s="183"/>
      <c r="BJ308" s="182"/>
      <c r="BK308" s="183"/>
      <c r="BL308" s="183"/>
      <c r="BM308" s="184"/>
      <c r="BN308" s="182"/>
      <c r="BO308" s="183"/>
      <c r="BP308" s="183"/>
      <c r="BQ308" s="184"/>
      <c r="BR308" s="15"/>
      <c r="BS308" s="16"/>
    </row>
    <row r="309" spans="1:71" ht="15.6" customHeight="1">
      <c r="A309" s="16"/>
      <c r="B309" s="16"/>
      <c r="C309" s="14"/>
      <c r="D309" s="200"/>
      <c r="E309" s="201"/>
      <c r="F309" s="201"/>
      <c r="G309" s="201"/>
      <c r="H309" s="201"/>
      <c r="I309" s="201"/>
      <c r="J309" s="201"/>
      <c r="K309" s="201"/>
      <c r="L309" s="201"/>
      <c r="M309" s="202"/>
      <c r="N309" s="178"/>
      <c r="O309" s="179"/>
      <c r="P309" s="179"/>
      <c r="Q309" s="180"/>
      <c r="R309" s="156"/>
      <c r="S309" s="156"/>
      <c r="T309" s="156"/>
      <c r="U309" s="54"/>
      <c r="V309" s="181"/>
      <c r="W309" s="181"/>
      <c r="X309" s="181"/>
      <c r="Y309" s="181"/>
      <c r="Z309" s="181"/>
      <c r="AA309" s="181"/>
      <c r="AB309" s="181"/>
      <c r="AC309" s="181"/>
      <c r="AD309" s="181"/>
      <c r="AE309" s="181"/>
      <c r="AF309" s="181"/>
      <c r="AG309" s="181"/>
      <c r="AH309" s="181"/>
      <c r="AI309" s="181"/>
      <c r="AJ309" s="55"/>
      <c r="AK309" s="170"/>
      <c r="AL309" s="170"/>
      <c r="AM309" s="170"/>
      <c r="AN309" s="274"/>
      <c r="AO309" s="275"/>
      <c r="AP309" s="275"/>
      <c r="AQ309" s="275"/>
      <c r="AR309" s="275"/>
      <c r="AS309" s="275"/>
      <c r="AT309" s="275"/>
      <c r="AU309" s="275"/>
      <c r="AV309" s="275"/>
      <c r="AW309" s="275"/>
      <c r="AX309" s="275"/>
      <c r="AY309" s="275"/>
      <c r="AZ309" s="275"/>
      <c r="BA309" s="275"/>
      <c r="BB309" s="276"/>
      <c r="BC309" s="157"/>
      <c r="BD309" s="199"/>
      <c r="BE309" s="199"/>
      <c r="BF309" s="182" t="s">
        <v>9</v>
      </c>
      <c r="BG309" s="183"/>
      <c r="BH309" s="183"/>
      <c r="BI309" s="183"/>
      <c r="BJ309" s="182" t="s">
        <v>10</v>
      </c>
      <c r="BK309" s="183"/>
      <c r="BL309" s="183"/>
      <c r="BM309" s="183"/>
      <c r="BN309" s="182" t="s">
        <v>11</v>
      </c>
      <c r="BO309" s="183"/>
      <c r="BP309" s="183"/>
      <c r="BQ309" s="184"/>
      <c r="BR309" s="15"/>
      <c r="BS309" s="16"/>
    </row>
    <row r="310" spans="1:71" ht="15.6" customHeight="1">
      <c r="A310" s="16"/>
      <c r="B310" s="16"/>
      <c r="C310" s="14"/>
      <c r="D310" s="200"/>
      <c r="E310" s="201"/>
      <c r="F310" s="201"/>
      <c r="G310" s="201"/>
      <c r="H310" s="201"/>
      <c r="I310" s="201"/>
      <c r="J310" s="201"/>
      <c r="K310" s="201"/>
      <c r="L310" s="201"/>
      <c r="M310" s="202"/>
      <c r="N310" s="178"/>
      <c r="O310" s="179"/>
      <c r="P310" s="179"/>
      <c r="Q310" s="180"/>
      <c r="R310" s="156"/>
      <c r="S310" s="156"/>
      <c r="T310" s="156"/>
      <c r="U310" s="54"/>
      <c r="V310" s="181"/>
      <c r="W310" s="181"/>
      <c r="X310" s="181"/>
      <c r="Y310" s="181"/>
      <c r="Z310" s="181"/>
      <c r="AA310" s="181"/>
      <c r="AB310" s="181"/>
      <c r="AC310" s="181"/>
      <c r="AD310" s="181"/>
      <c r="AE310" s="181"/>
      <c r="AF310" s="181"/>
      <c r="AG310" s="181"/>
      <c r="AH310" s="181"/>
      <c r="AI310" s="181"/>
      <c r="AJ310" s="55"/>
      <c r="AK310" s="170"/>
      <c r="AL310" s="170"/>
      <c r="AM310" s="170"/>
      <c r="AN310" s="274"/>
      <c r="AO310" s="275"/>
      <c r="AP310" s="275"/>
      <c r="AQ310" s="275"/>
      <c r="AR310" s="275"/>
      <c r="AS310" s="275"/>
      <c r="AT310" s="275"/>
      <c r="AU310" s="275"/>
      <c r="AV310" s="275"/>
      <c r="AW310" s="275"/>
      <c r="AX310" s="275"/>
      <c r="AY310" s="275"/>
      <c r="AZ310" s="275"/>
      <c r="BA310" s="275"/>
      <c r="BB310" s="276"/>
      <c r="BC310" s="157"/>
      <c r="BD310" s="199"/>
      <c r="BE310" s="199"/>
      <c r="BF310" s="182"/>
      <c r="BG310" s="183"/>
      <c r="BH310" s="183"/>
      <c r="BI310" s="183"/>
      <c r="BJ310" s="182"/>
      <c r="BK310" s="183"/>
      <c r="BL310" s="183"/>
      <c r="BM310" s="183"/>
      <c r="BN310" s="182"/>
      <c r="BO310" s="183"/>
      <c r="BP310" s="183"/>
      <c r="BQ310" s="184"/>
      <c r="BR310" s="15"/>
      <c r="BS310" s="16"/>
    </row>
    <row r="311" spans="1:71" ht="15.6" customHeight="1">
      <c r="A311" s="16"/>
      <c r="B311" s="16"/>
      <c r="C311" s="14"/>
      <c r="D311" s="203"/>
      <c r="E311" s="204"/>
      <c r="F311" s="204"/>
      <c r="G311" s="204"/>
      <c r="H311" s="204"/>
      <c r="I311" s="204"/>
      <c r="J311" s="204"/>
      <c r="K311" s="204"/>
      <c r="L311" s="204"/>
      <c r="M311" s="205"/>
      <c r="N311" s="185"/>
      <c r="O311" s="186"/>
      <c r="P311" s="186"/>
      <c r="Q311" s="187"/>
      <c r="R311" s="156"/>
      <c r="S311" s="156"/>
      <c r="T311" s="156"/>
      <c r="U311" s="56"/>
      <c r="V311" s="57"/>
      <c r="W311" s="57"/>
      <c r="X311" s="57"/>
      <c r="Y311" s="57"/>
      <c r="Z311" s="57"/>
      <c r="AA311" s="57"/>
      <c r="AB311" s="57"/>
      <c r="AC311" s="57"/>
      <c r="AD311" s="57"/>
      <c r="AE311" s="57"/>
      <c r="AF311" s="57"/>
      <c r="AG311" s="57"/>
      <c r="AH311" s="57"/>
      <c r="AI311" s="57"/>
      <c r="AJ311" s="58"/>
      <c r="AK311" s="170"/>
      <c r="AL311" s="170"/>
      <c r="AM311" s="170"/>
      <c r="AN311" s="277"/>
      <c r="AO311" s="278"/>
      <c r="AP311" s="278"/>
      <c r="AQ311" s="278"/>
      <c r="AR311" s="278"/>
      <c r="AS311" s="278"/>
      <c r="AT311" s="278"/>
      <c r="AU311" s="278"/>
      <c r="AV311" s="278"/>
      <c r="AW311" s="278"/>
      <c r="AX311" s="278"/>
      <c r="AY311" s="278"/>
      <c r="AZ311" s="278"/>
      <c r="BA311" s="278"/>
      <c r="BB311" s="279"/>
      <c r="BC311" s="157"/>
      <c r="BD311" s="199"/>
      <c r="BE311" s="199"/>
      <c r="BF311" s="208"/>
      <c r="BG311" s="209"/>
      <c r="BH311" s="209"/>
      <c r="BI311" s="209"/>
      <c r="BJ311" s="208"/>
      <c r="BK311" s="209"/>
      <c r="BL311" s="209"/>
      <c r="BM311" s="209"/>
      <c r="BN311" s="208"/>
      <c r="BO311" s="209"/>
      <c r="BP311" s="209"/>
      <c r="BQ311" s="210"/>
      <c r="BR311" s="15"/>
      <c r="BS311" s="16"/>
    </row>
    <row r="312" spans="1:71" ht="15.6" customHeight="1">
      <c r="A312" s="16"/>
      <c r="B312" s="16"/>
      <c r="C312" s="14"/>
      <c r="D312" s="188"/>
      <c r="E312" s="188"/>
      <c r="F312" s="188"/>
      <c r="G312" s="188"/>
      <c r="H312" s="188"/>
      <c r="I312" s="188"/>
      <c r="J312" s="188"/>
      <c r="K312" s="188"/>
      <c r="L312" s="188"/>
      <c r="M312" s="188"/>
      <c r="N312" s="188"/>
      <c r="O312" s="188"/>
      <c r="P312" s="188"/>
      <c r="Q312" s="188"/>
      <c r="R312" s="156"/>
      <c r="S312" s="156"/>
      <c r="T312" s="156"/>
      <c r="U312" s="156"/>
      <c r="V312" s="156"/>
      <c r="W312" s="156"/>
      <c r="X312" s="156"/>
      <c r="Y312" s="156"/>
      <c r="Z312" s="156"/>
      <c r="AA312" s="156"/>
      <c r="AB312" s="156"/>
      <c r="AC312" s="156"/>
      <c r="AD312" s="156"/>
      <c r="AE312" s="156"/>
      <c r="AF312" s="156"/>
      <c r="AG312" s="156"/>
      <c r="AH312" s="156"/>
      <c r="AI312" s="156"/>
      <c r="AJ312" s="156"/>
      <c r="AK312" s="170"/>
      <c r="AL312" s="170"/>
      <c r="AM312" s="211"/>
      <c r="AN312" s="211"/>
      <c r="AO312" s="211"/>
      <c r="AP312" s="211"/>
      <c r="AQ312" s="211"/>
      <c r="AR312" s="211"/>
      <c r="AS312" s="211"/>
      <c r="AT312" s="211"/>
      <c r="AU312" s="211"/>
      <c r="AV312" s="211"/>
      <c r="AW312" s="211"/>
      <c r="AX312" s="211"/>
      <c r="AY312" s="211"/>
      <c r="AZ312" s="211"/>
      <c r="BA312" s="211"/>
      <c r="BB312" s="211"/>
      <c r="BC312" s="157"/>
      <c r="BD312" s="199"/>
      <c r="BE312" s="199"/>
      <c r="BF312" s="124"/>
      <c r="BG312" s="124"/>
      <c r="BH312" s="124"/>
      <c r="BI312" s="124"/>
      <c r="BJ312" s="124"/>
      <c r="BK312" s="124"/>
      <c r="BL312" s="124"/>
      <c r="BM312" s="124"/>
      <c r="BN312" s="124"/>
      <c r="BO312" s="124"/>
      <c r="BP312" s="124"/>
      <c r="BQ312" s="124"/>
      <c r="BR312" s="15"/>
      <c r="BS312" s="16"/>
    </row>
    <row r="313" spans="1:71" ht="15.6" customHeight="1">
      <c r="A313" s="16"/>
      <c r="B313" s="16"/>
      <c r="C313" s="14"/>
      <c r="D313" s="188"/>
      <c r="E313" s="188"/>
      <c r="F313" s="188"/>
      <c r="G313" s="188"/>
      <c r="H313" s="188"/>
      <c r="I313" s="188"/>
      <c r="J313" s="188"/>
      <c r="K313" s="188"/>
      <c r="L313" s="188"/>
      <c r="M313" s="188"/>
      <c r="N313" s="188"/>
      <c r="O313" s="188"/>
      <c r="P313" s="188"/>
      <c r="Q313" s="188"/>
      <c r="R313" s="156"/>
      <c r="S313" s="156"/>
      <c r="T313" s="156"/>
      <c r="U313" s="160" t="s">
        <v>81</v>
      </c>
      <c r="V313" s="156"/>
      <c r="W313" s="156"/>
      <c r="X313" s="156"/>
      <c r="Y313" s="156"/>
      <c r="Z313" s="156"/>
      <c r="AA313" s="156"/>
      <c r="AB313" s="156"/>
      <c r="AC313" s="156"/>
      <c r="AD313" s="156"/>
      <c r="AE313" s="156"/>
      <c r="AF313" s="156"/>
      <c r="AG313" s="156"/>
      <c r="AH313" s="156"/>
      <c r="AI313" s="156"/>
      <c r="AJ313" s="156"/>
      <c r="AK313" s="170"/>
      <c r="AL313" s="170"/>
      <c r="AM313" s="160" t="s">
        <v>82</v>
      </c>
      <c r="AN313" s="151"/>
      <c r="AO313" s="151"/>
      <c r="AP313" s="151"/>
      <c r="AQ313" s="151"/>
      <c r="AR313" s="151"/>
      <c r="AS313" s="151"/>
      <c r="AT313" s="151"/>
      <c r="AU313" s="151"/>
      <c r="AV313" s="151"/>
      <c r="AW313" s="151"/>
      <c r="AX313" s="150"/>
      <c r="AY313" s="150"/>
      <c r="AZ313" s="150"/>
      <c r="BA313" s="150"/>
      <c r="BB313" s="150"/>
      <c r="BC313" s="150"/>
      <c r="BD313" s="150"/>
      <c r="BE313" s="150"/>
      <c r="BF313" s="150"/>
      <c r="BG313" s="150"/>
      <c r="BH313" s="150"/>
      <c r="BI313" s="150"/>
      <c r="BJ313" s="150"/>
      <c r="BK313" s="150"/>
      <c r="BL313" s="150"/>
      <c r="BM313" s="150"/>
      <c r="BN313" s="150"/>
      <c r="BO313" s="150"/>
      <c r="BP313" s="150"/>
      <c r="BQ313" s="124"/>
      <c r="BR313" s="15"/>
      <c r="BS313" s="16"/>
    </row>
    <row r="314" spans="1:71" ht="15.6" customHeight="1">
      <c r="A314" s="16"/>
      <c r="B314" s="16"/>
      <c r="C314" s="14"/>
      <c r="D314" s="188"/>
      <c r="E314" s="188"/>
      <c r="F314" s="188"/>
      <c r="G314" s="188"/>
      <c r="H314" s="188"/>
      <c r="I314" s="188"/>
      <c r="J314" s="188"/>
      <c r="K314" s="188"/>
      <c r="L314" s="188"/>
      <c r="M314" s="188"/>
      <c r="N314" s="188"/>
      <c r="O314" s="188"/>
      <c r="P314" s="188"/>
      <c r="Q314" s="188"/>
      <c r="R314" s="156"/>
      <c r="S314" s="156"/>
      <c r="T314" s="156"/>
      <c r="U314" s="61" t="str">
        <f>IF([9]回答表!X54="●",[9]回答表!E524,IF([9]回答表!AA54="●",[9]回答表!E548,""))</f>
        <v/>
      </c>
      <c r="V314" s="62"/>
      <c r="W314" s="62"/>
      <c r="X314" s="62"/>
      <c r="Y314" s="62"/>
      <c r="Z314" s="62"/>
      <c r="AA314" s="62"/>
      <c r="AB314" s="62"/>
      <c r="AC314" s="62"/>
      <c r="AD314" s="62"/>
      <c r="AE314" s="65" t="s">
        <v>83</v>
      </c>
      <c r="AF314" s="65"/>
      <c r="AG314" s="65"/>
      <c r="AH314" s="65"/>
      <c r="AI314" s="65"/>
      <c r="AJ314" s="66"/>
      <c r="AK314" s="170"/>
      <c r="AL314" s="170"/>
      <c r="AM314" s="169" t="str">
        <f>IF([9]回答表!X54="●",[9]回答表!B526,IF([9]回答表!AA54="●",[9]回答表!B550,""))</f>
        <v/>
      </c>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3"/>
      <c r="BR314" s="15"/>
      <c r="BS314" s="16"/>
    </row>
    <row r="315" spans="1:71" ht="15.6" customHeight="1">
      <c r="A315" s="16"/>
      <c r="B315" s="16"/>
      <c r="C315" s="14"/>
      <c r="D315" s="188"/>
      <c r="E315" s="188"/>
      <c r="F315" s="188"/>
      <c r="G315" s="188"/>
      <c r="H315" s="188"/>
      <c r="I315" s="188"/>
      <c r="J315" s="188"/>
      <c r="K315" s="188"/>
      <c r="L315" s="188"/>
      <c r="M315" s="188"/>
      <c r="N315" s="188"/>
      <c r="O315" s="188"/>
      <c r="P315" s="188"/>
      <c r="Q315" s="188"/>
      <c r="R315" s="156"/>
      <c r="S315" s="156"/>
      <c r="T315" s="156"/>
      <c r="U315" s="63"/>
      <c r="V315" s="64"/>
      <c r="W315" s="64"/>
      <c r="X315" s="64"/>
      <c r="Y315" s="64"/>
      <c r="Z315" s="64"/>
      <c r="AA315" s="64"/>
      <c r="AB315" s="64"/>
      <c r="AC315" s="64"/>
      <c r="AD315" s="64"/>
      <c r="AE315" s="67"/>
      <c r="AF315" s="67"/>
      <c r="AG315" s="67"/>
      <c r="AH315" s="67"/>
      <c r="AI315" s="67"/>
      <c r="AJ315" s="68"/>
      <c r="AK315" s="170"/>
      <c r="AL315" s="170"/>
      <c r="AM315" s="54"/>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55"/>
      <c r="BR315" s="15"/>
      <c r="BS315" s="16"/>
    </row>
    <row r="316" spans="1:71" ht="15.6" customHeight="1">
      <c r="A316" s="16"/>
      <c r="B316" s="16"/>
      <c r="C316" s="14"/>
      <c r="D316" s="188"/>
      <c r="E316" s="188"/>
      <c r="F316" s="188"/>
      <c r="G316" s="188"/>
      <c r="H316" s="188"/>
      <c r="I316" s="188"/>
      <c r="J316" s="188"/>
      <c r="K316" s="188"/>
      <c r="L316" s="188"/>
      <c r="M316" s="188"/>
      <c r="N316" s="188"/>
      <c r="O316" s="188"/>
      <c r="P316" s="188"/>
      <c r="Q316" s="188"/>
      <c r="R316" s="156"/>
      <c r="S316" s="156"/>
      <c r="T316" s="156"/>
      <c r="U316" s="156"/>
      <c r="V316" s="156"/>
      <c r="W316" s="156"/>
      <c r="X316" s="156"/>
      <c r="Y316" s="156"/>
      <c r="Z316" s="156"/>
      <c r="AA316" s="156"/>
      <c r="AB316" s="156"/>
      <c r="AC316" s="156"/>
      <c r="AD316" s="156"/>
      <c r="AE316" s="156"/>
      <c r="AF316" s="156"/>
      <c r="AG316" s="156"/>
      <c r="AH316" s="156"/>
      <c r="AI316" s="156"/>
      <c r="AJ316" s="156"/>
      <c r="AK316" s="170"/>
      <c r="AL316" s="170"/>
      <c r="AM316" s="54"/>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55"/>
      <c r="BR316" s="15"/>
      <c r="BS316" s="16"/>
    </row>
    <row r="317" spans="1:71" ht="15.6" customHeight="1">
      <c r="A317" s="16"/>
      <c r="B317" s="16"/>
      <c r="C317" s="14"/>
      <c r="D317" s="188"/>
      <c r="E317" s="188"/>
      <c r="F317" s="188"/>
      <c r="G317" s="188"/>
      <c r="H317" s="188"/>
      <c r="I317" s="188"/>
      <c r="J317" s="188"/>
      <c r="K317" s="188"/>
      <c r="L317" s="188"/>
      <c r="M317" s="188"/>
      <c r="N317" s="188"/>
      <c r="O317" s="188"/>
      <c r="P317" s="188"/>
      <c r="Q317" s="188"/>
      <c r="R317" s="156"/>
      <c r="S317" s="156"/>
      <c r="T317" s="156"/>
      <c r="U317" s="156"/>
      <c r="V317" s="156"/>
      <c r="W317" s="156"/>
      <c r="X317" s="156"/>
      <c r="Y317" s="156"/>
      <c r="Z317" s="156"/>
      <c r="AA317" s="156"/>
      <c r="AB317" s="156"/>
      <c r="AC317" s="156"/>
      <c r="AD317" s="156"/>
      <c r="AE317" s="156"/>
      <c r="AF317" s="156"/>
      <c r="AG317" s="156"/>
      <c r="AH317" s="156"/>
      <c r="AI317" s="156"/>
      <c r="AJ317" s="156"/>
      <c r="AK317" s="170"/>
      <c r="AL317" s="170"/>
      <c r="AM317" s="54"/>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55"/>
      <c r="BR317" s="15"/>
      <c r="BS317" s="16"/>
    </row>
    <row r="318" spans="1:71" ht="15.6" customHeight="1">
      <c r="A318" s="16"/>
      <c r="B318" s="16"/>
      <c r="C318" s="14"/>
      <c r="D318" s="188"/>
      <c r="E318" s="188"/>
      <c r="F318" s="188"/>
      <c r="G318" s="188"/>
      <c r="H318" s="188"/>
      <c r="I318" s="188"/>
      <c r="J318" s="188"/>
      <c r="K318" s="188"/>
      <c r="L318" s="188"/>
      <c r="M318" s="188"/>
      <c r="N318" s="188"/>
      <c r="O318" s="188"/>
      <c r="P318" s="188"/>
      <c r="Q318" s="188"/>
      <c r="R318" s="156"/>
      <c r="S318" s="156"/>
      <c r="T318" s="156"/>
      <c r="U318" s="156"/>
      <c r="V318" s="156"/>
      <c r="W318" s="156"/>
      <c r="X318" s="156"/>
      <c r="Y318" s="156"/>
      <c r="Z318" s="156"/>
      <c r="AA318" s="156"/>
      <c r="AB318" s="156"/>
      <c r="AC318" s="156"/>
      <c r="AD318" s="156"/>
      <c r="AE318" s="156"/>
      <c r="AF318" s="156"/>
      <c r="AG318" s="156"/>
      <c r="AH318" s="156"/>
      <c r="AI318" s="156"/>
      <c r="AJ318" s="156"/>
      <c r="AK318" s="170"/>
      <c r="AL318" s="170"/>
      <c r="AM318" s="56"/>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8"/>
      <c r="BR318" s="15"/>
      <c r="BS318" s="16"/>
    </row>
    <row r="319" spans="1:71" ht="15.6" customHeight="1">
      <c r="A319" s="16"/>
      <c r="B319" s="16"/>
      <c r="C319" s="14"/>
      <c r="D319" s="188"/>
      <c r="E319" s="188"/>
      <c r="F319" s="188"/>
      <c r="G319" s="188"/>
      <c r="H319" s="188"/>
      <c r="I319" s="188"/>
      <c r="J319" s="188"/>
      <c r="K319" s="188"/>
      <c r="L319" s="188"/>
      <c r="M319" s="188"/>
      <c r="N319" s="156"/>
      <c r="O319" s="156"/>
      <c r="P319" s="156"/>
      <c r="Q319" s="156"/>
      <c r="R319" s="156"/>
      <c r="S319" s="156"/>
      <c r="T319" s="156"/>
      <c r="U319" s="156"/>
      <c r="V319" s="156"/>
      <c r="W319" s="156"/>
      <c r="X319" s="124"/>
      <c r="Y319" s="124"/>
      <c r="Z319" s="124"/>
      <c r="AA319" s="151"/>
      <c r="AB319" s="151"/>
      <c r="AC319" s="151"/>
      <c r="AD319" s="151"/>
      <c r="AE319" s="151"/>
      <c r="AF319" s="151"/>
      <c r="AG319" s="151"/>
      <c r="AH319" s="151"/>
      <c r="AI319" s="151"/>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5"/>
      <c r="BS319" s="16"/>
    </row>
    <row r="320" spans="1:71" ht="19.350000000000001" customHeight="1">
      <c r="C320" s="14"/>
      <c r="D320" s="188"/>
      <c r="E320" s="188"/>
      <c r="F320" s="188"/>
      <c r="G320" s="188"/>
      <c r="H320" s="188"/>
      <c r="I320" s="188"/>
      <c r="J320" s="188"/>
      <c r="K320" s="188"/>
      <c r="L320" s="188"/>
      <c r="M320" s="188"/>
      <c r="N320" s="156"/>
      <c r="O320" s="156"/>
      <c r="P320" s="156"/>
      <c r="Q320" s="156"/>
      <c r="R320" s="156"/>
      <c r="S320" s="156"/>
      <c r="T320" s="156"/>
      <c r="U320" s="160" t="s">
        <v>19</v>
      </c>
      <c r="V320" s="156"/>
      <c r="W320" s="156"/>
      <c r="X320" s="156"/>
      <c r="Y320" s="156"/>
      <c r="Z320" s="156"/>
      <c r="AA320" s="151"/>
      <c r="AB320" s="161"/>
      <c r="AC320" s="151"/>
      <c r="AD320" s="151"/>
      <c r="AE320" s="151"/>
      <c r="AF320" s="151"/>
      <c r="AG320" s="151"/>
      <c r="AH320" s="151"/>
      <c r="AI320" s="151"/>
      <c r="AJ320" s="151"/>
      <c r="AK320" s="151"/>
      <c r="AL320" s="151"/>
      <c r="AM320" s="160" t="s">
        <v>12</v>
      </c>
      <c r="AN320" s="151"/>
      <c r="AO320" s="151"/>
      <c r="AP320" s="151"/>
      <c r="AQ320" s="151"/>
      <c r="AR320" s="151"/>
      <c r="AS320" s="151"/>
      <c r="AT320" s="151"/>
      <c r="AU320" s="151"/>
      <c r="AV320" s="151"/>
      <c r="AW320" s="151"/>
      <c r="AX320" s="150"/>
      <c r="AY320" s="150"/>
      <c r="AZ320" s="150"/>
      <c r="BA320" s="150"/>
      <c r="BB320" s="150"/>
      <c r="BC320" s="150"/>
      <c r="BD320" s="150"/>
      <c r="BE320" s="150"/>
      <c r="BF320" s="150"/>
      <c r="BG320" s="150"/>
      <c r="BH320" s="150"/>
      <c r="BI320" s="150"/>
      <c r="BJ320" s="150"/>
      <c r="BK320" s="150"/>
      <c r="BL320" s="150"/>
      <c r="BM320" s="150"/>
      <c r="BN320" s="150"/>
      <c r="BO320" s="150"/>
      <c r="BP320" s="150"/>
      <c r="BQ320" s="124"/>
      <c r="BR320" s="15"/>
      <c r="BS320" s="16"/>
    </row>
    <row r="321" spans="1:71" ht="15.6" customHeight="1">
      <c r="C321" s="14"/>
      <c r="D321" s="146" t="s">
        <v>13</v>
      </c>
      <c r="E321" s="147"/>
      <c r="F321" s="147"/>
      <c r="G321" s="147"/>
      <c r="H321" s="147"/>
      <c r="I321" s="147"/>
      <c r="J321" s="147"/>
      <c r="K321" s="147"/>
      <c r="L321" s="147"/>
      <c r="M321" s="148"/>
      <c r="N321" s="166" t="str">
        <f>IF([9]回答表!AD54="●","●","")</f>
        <v/>
      </c>
      <c r="O321" s="167"/>
      <c r="P321" s="167"/>
      <c r="Q321" s="168"/>
      <c r="R321" s="156"/>
      <c r="S321" s="156"/>
      <c r="T321" s="156"/>
      <c r="U321" s="169" t="str">
        <f>IF([9]回答表!AD54="●",[9]回答表!B561,"")</f>
        <v/>
      </c>
      <c r="V321" s="52"/>
      <c r="W321" s="52"/>
      <c r="X321" s="52"/>
      <c r="Y321" s="52"/>
      <c r="Z321" s="52"/>
      <c r="AA321" s="52"/>
      <c r="AB321" s="52"/>
      <c r="AC321" s="52"/>
      <c r="AD321" s="52"/>
      <c r="AE321" s="52"/>
      <c r="AF321" s="52"/>
      <c r="AG321" s="52"/>
      <c r="AH321" s="52"/>
      <c r="AI321" s="52"/>
      <c r="AJ321" s="53"/>
      <c r="AK321" s="266"/>
      <c r="AL321" s="266"/>
      <c r="AM321" s="169" t="str">
        <f>IF([9]回答表!AD54="●",[9]回答表!B567,"")</f>
        <v/>
      </c>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3"/>
      <c r="BR321" s="15"/>
      <c r="BS321" s="16"/>
    </row>
    <row r="322" spans="1:71" ht="15.6" customHeight="1">
      <c r="C322" s="14"/>
      <c r="D322" s="175"/>
      <c r="E322" s="176"/>
      <c r="F322" s="176"/>
      <c r="G322" s="176"/>
      <c r="H322" s="176"/>
      <c r="I322" s="176"/>
      <c r="J322" s="176"/>
      <c r="K322" s="176"/>
      <c r="L322" s="176"/>
      <c r="M322" s="177"/>
      <c r="N322" s="178"/>
      <c r="O322" s="179"/>
      <c r="P322" s="179"/>
      <c r="Q322" s="180"/>
      <c r="R322" s="156"/>
      <c r="S322" s="156"/>
      <c r="T322" s="156"/>
      <c r="U322" s="54"/>
      <c r="V322" s="181"/>
      <c r="W322" s="181"/>
      <c r="X322" s="181"/>
      <c r="Y322" s="181"/>
      <c r="Z322" s="181"/>
      <c r="AA322" s="181"/>
      <c r="AB322" s="181"/>
      <c r="AC322" s="181"/>
      <c r="AD322" s="181"/>
      <c r="AE322" s="181"/>
      <c r="AF322" s="181"/>
      <c r="AG322" s="181"/>
      <c r="AH322" s="181"/>
      <c r="AI322" s="181"/>
      <c r="AJ322" s="55"/>
      <c r="AK322" s="266"/>
      <c r="AL322" s="266"/>
      <c r="AM322" s="54"/>
      <c r="AN322" s="181"/>
      <c r="AO322" s="181"/>
      <c r="AP322" s="181"/>
      <c r="AQ322" s="181"/>
      <c r="AR322" s="181"/>
      <c r="AS322" s="181"/>
      <c r="AT322" s="181"/>
      <c r="AU322" s="181"/>
      <c r="AV322" s="181"/>
      <c r="AW322" s="181"/>
      <c r="AX322" s="181"/>
      <c r="AY322" s="181"/>
      <c r="AZ322" s="181"/>
      <c r="BA322" s="181"/>
      <c r="BB322" s="181"/>
      <c r="BC322" s="181"/>
      <c r="BD322" s="181"/>
      <c r="BE322" s="181"/>
      <c r="BF322" s="181"/>
      <c r="BG322" s="181"/>
      <c r="BH322" s="181"/>
      <c r="BI322" s="181"/>
      <c r="BJ322" s="181"/>
      <c r="BK322" s="181"/>
      <c r="BL322" s="181"/>
      <c r="BM322" s="181"/>
      <c r="BN322" s="181"/>
      <c r="BO322" s="181"/>
      <c r="BP322" s="181"/>
      <c r="BQ322" s="55"/>
      <c r="BR322" s="15"/>
      <c r="BS322" s="16"/>
    </row>
    <row r="323" spans="1:71" ht="15.6" customHeight="1">
      <c r="C323" s="14"/>
      <c r="D323" s="175"/>
      <c r="E323" s="176"/>
      <c r="F323" s="176"/>
      <c r="G323" s="176"/>
      <c r="H323" s="176"/>
      <c r="I323" s="176"/>
      <c r="J323" s="176"/>
      <c r="K323" s="176"/>
      <c r="L323" s="176"/>
      <c r="M323" s="177"/>
      <c r="N323" s="178"/>
      <c r="O323" s="179"/>
      <c r="P323" s="179"/>
      <c r="Q323" s="180"/>
      <c r="R323" s="156"/>
      <c r="S323" s="156"/>
      <c r="T323" s="156"/>
      <c r="U323" s="54"/>
      <c r="V323" s="181"/>
      <c r="W323" s="181"/>
      <c r="X323" s="181"/>
      <c r="Y323" s="181"/>
      <c r="Z323" s="181"/>
      <c r="AA323" s="181"/>
      <c r="AB323" s="181"/>
      <c r="AC323" s="181"/>
      <c r="AD323" s="181"/>
      <c r="AE323" s="181"/>
      <c r="AF323" s="181"/>
      <c r="AG323" s="181"/>
      <c r="AH323" s="181"/>
      <c r="AI323" s="181"/>
      <c r="AJ323" s="55"/>
      <c r="AK323" s="266"/>
      <c r="AL323" s="266"/>
      <c r="AM323" s="54"/>
      <c r="AN323" s="181"/>
      <c r="AO323" s="181"/>
      <c r="AP323" s="18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55"/>
      <c r="BR323" s="15"/>
      <c r="BS323" s="16"/>
    </row>
    <row r="324" spans="1:71" ht="15.6" customHeight="1">
      <c r="C324" s="14"/>
      <c r="D324" s="153"/>
      <c r="E324" s="154"/>
      <c r="F324" s="154"/>
      <c r="G324" s="154"/>
      <c r="H324" s="154"/>
      <c r="I324" s="154"/>
      <c r="J324" s="154"/>
      <c r="K324" s="154"/>
      <c r="L324" s="154"/>
      <c r="M324" s="155"/>
      <c r="N324" s="185"/>
      <c r="O324" s="186"/>
      <c r="P324" s="186"/>
      <c r="Q324" s="187"/>
      <c r="R324" s="156"/>
      <c r="S324" s="156"/>
      <c r="T324" s="156"/>
      <c r="U324" s="56"/>
      <c r="V324" s="57"/>
      <c r="W324" s="57"/>
      <c r="X324" s="57"/>
      <c r="Y324" s="57"/>
      <c r="Z324" s="57"/>
      <c r="AA324" s="57"/>
      <c r="AB324" s="57"/>
      <c r="AC324" s="57"/>
      <c r="AD324" s="57"/>
      <c r="AE324" s="57"/>
      <c r="AF324" s="57"/>
      <c r="AG324" s="57"/>
      <c r="AH324" s="57"/>
      <c r="AI324" s="57"/>
      <c r="AJ324" s="58"/>
      <c r="AK324" s="266"/>
      <c r="AL324" s="266"/>
      <c r="AM324" s="56"/>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8"/>
      <c r="BR324" s="15"/>
      <c r="BS324" s="16"/>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6"/>
    </row>
    <row r="326" spans="1:71" ht="15.6"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row>
    <row r="327" spans="1:71" ht="15.6" customHeight="1">
      <c r="C327" s="9"/>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69"/>
      <c r="AS327" s="69"/>
      <c r="AT327" s="69"/>
      <c r="AU327" s="69"/>
      <c r="AV327" s="69"/>
      <c r="AW327" s="69"/>
      <c r="AX327" s="69"/>
      <c r="AY327" s="69"/>
      <c r="AZ327" s="69"/>
      <c r="BA327" s="69"/>
      <c r="BB327" s="69"/>
      <c r="BC327" s="11"/>
      <c r="BD327" s="12"/>
      <c r="BE327" s="12"/>
      <c r="BF327" s="12"/>
      <c r="BG327" s="12"/>
      <c r="BH327" s="12"/>
      <c r="BI327" s="12"/>
      <c r="BJ327" s="12"/>
      <c r="BK327" s="12"/>
      <c r="BL327" s="12"/>
      <c r="BM327" s="12"/>
      <c r="BN327" s="12"/>
      <c r="BO327" s="12"/>
      <c r="BP327" s="12"/>
      <c r="BQ327" s="12"/>
      <c r="BR327" s="13"/>
    </row>
    <row r="328" spans="1:71" ht="15.6" customHeight="1">
      <c r="C328" s="14"/>
      <c r="D328" s="156"/>
      <c r="E328" s="156"/>
      <c r="F328" s="156"/>
      <c r="G328" s="156"/>
      <c r="H328" s="156"/>
      <c r="I328" s="156"/>
      <c r="J328" s="156"/>
      <c r="K328" s="156"/>
      <c r="L328" s="156"/>
      <c r="M328" s="156"/>
      <c r="N328" s="156"/>
      <c r="O328" s="156"/>
      <c r="P328" s="156"/>
      <c r="Q328" s="156"/>
      <c r="R328" s="156"/>
      <c r="S328" s="156"/>
      <c r="T328" s="156"/>
      <c r="U328" s="156"/>
      <c r="V328" s="156"/>
      <c r="W328" s="156"/>
      <c r="X328" s="124"/>
      <c r="Y328" s="124"/>
      <c r="Z328" s="124"/>
      <c r="AA328" s="150"/>
      <c r="AB328" s="157"/>
      <c r="AC328" s="157"/>
      <c r="AD328" s="157"/>
      <c r="AE328" s="157"/>
      <c r="AF328" s="157"/>
      <c r="AG328" s="157"/>
      <c r="AH328" s="157"/>
      <c r="AI328" s="157"/>
      <c r="AJ328" s="157"/>
      <c r="AK328" s="157"/>
      <c r="AL328" s="157"/>
      <c r="AM328" s="157"/>
      <c r="AN328" s="152"/>
      <c r="AO328" s="157"/>
      <c r="AP328" s="158"/>
      <c r="AQ328" s="158"/>
      <c r="AR328" s="70"/>
      <c r="AS328" s="70"/>
      <c r="AT328" s="70"/>
      <c r="AU328" s="70"/>
      <c r="AV328" s="70"/>
      <c r="AW328" s="70"/>
      <c r="AX328" s="70"/>
      <c r="AY328" s="70"/>
      <c r="AZ328" s="70"/>
      <c r="BA328" s="70"/>
      <c r="BB328" s="70"/>
      <c r="BC328" s="149"/>
      <c r="BD328" s="150"/>
      <c r="BE328" s="150"/>
      <c r="BF328" s="150"/>
      <c r="BG328" s="150"/>
      <c r="BH328" s="150"/>
      <c r="BI328" s="150"/>
      <c r="BJ328" s="150"/>
      <c r="BK328" s="150"/>
      <c r="BL328" s="150"/>
      <c r="BM328" s="150"/>
      <c r="BN328" s="151"/>
      <c r="BO328" s="151"/>
      <c r="BP328" s="151"/>
      <c r="BQ328" s="152"/>
      <c r="BR328" s="15"/>
    </row>
    <row r="329" spans="1:71" ht="15.6" customHeight="1">
      <c r="C329" s="14"/>
      <c r="D329" s="46" t="s">
        <v>4</v>
      </c>
      <c r="E329" s="47"/>
      <c r="F329" s="47"/>
      <c r="G329" s="47"/>
      <c r="H329" s="47"/>
      <c r="I329" s="47"/>
      <c r="J329" s="47"/>
      <c r="K329" s="47"/>
      <c r="L329" s="47"/>
      <c r="M329" s="47"/>
      <c r="N329" s="47"/>
      <c r="O329" s="47"/>
      <c r="P329" s="47"/>
      <c r="Q329" s="48"/>
      <c r="R329" s="146" t="s">
        <v>64</v>
      </c>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8"/>
      <c r="BC329" s="149"/>
      <c r="BD329" s="150"/>
      <c r="BE329" s="150"/>
      <c r="BF329" s="150"/>
      <c r="BG329" s="150"/>
      <c r="BH329" s="150"/>
      <c r="BI329" s="150"/>
      <c r="BJ329" s="150"/>
      <c r="BK329" s="150"/>
      <c r="BL329" s="150"/>
      <c r="BM329" s="150"/>
      <c r="BN329" s="151"/>
      <c r="BO329" s="151"/>
      <c r="BP329" s="151"/>
      <c r="BQ329" s="152"/>
      <c r="BR329" s="15"/>
    </row>
    <row r="330" spans="1:71" ht="15.6" customHeight="1">
      <c r="A330" s="16"/>
      <c r="B330" s="16"/>
      <c r="C330" s="14"/>
      <c r="D330" s="49"/>
      <c r="E330" s="50"/>
      <c r="F330" s="50"/>
      <c r="G330" s="50"/>
      <c r="H330" s="50"/>
      <c r="I330" s="50"/>
      <c r="J330" s="50"/>
      <c r="K330" s="50"/>
      <c r="L330" s="50"/>
      <c r="M330" s="50"/>
      <c r="N330" s="50"/>
      <c r="O330" s="50"/>
      <c r="P330" s="50"/>
      <c r="Q330" s="51"/>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149"/>
      <c r="BD330" s="150"/>
      <c r="BE330" s="150"/>
      <c r="BF330" s="150"/>
      <c r="BG330" s="150"/>
      <c r="BH330" s="150"/>
      <c r="BI330" s="150"/>
      <c r="BJ330" s="150"/>
      <c r="BK330" s="150"/>
      <c r="BL330" s="150"/>
      <c r="BM330" s="150"/>
      <c r="BN330" s="151"/>
      <c r="BO330" s="151"/>
      <c r="BP330" s="151"/>
      <c r="BQ330" s="152"/>
      <c r="BR330" s="15"/>
      <c r="BS330" s="16"/>
    </row>
    <row r="331" spans="1:71" ht="15.6" customHeight="1">
      <c r="A331" s="16"/>
      <c r="B331" s="16"/>
      <c r="C331" s="14"/>
      <c r="D331" s="156"/>
      <c r="E331" s="156"/>
      <c r="F331" s="156"/>
      <c r="G331" s="156"/>
      <c r="H331" s="156"/>
      <c r="I331" s="156"/>
      <c r="J331" s="156"/>
      <c r="K331" s="156"/>
      <c r="L331" s="156"/>
      <c r="M331" s="156"/>
      <c r="N331" s="156"/>
      <c r="O331" s="156"/>
      <c r="P331" s="156"/>
      <c r="Q331" s="156"/>
      <c r="R331" s="156"/>
      <c r="S331" s="156"/>
      <c r="T331" s="156"/>
      <c r="U331" s="156"/>
      <c r="V331" s="156"/>
      <c r="W331" s="156"/>
      <c r="X331" s="124"/>
      <c r="Y331" s="124"/>
      <c r="Z331" s="124"/>
      <c r="AA331" s="150"/>
      <c r="AB331" s="157"/>
      <c r="AC331" s="157"/>
      <c r="AD331" s="157"/>
      <c r="AE331" s="157"/>
      <c r="AF331" s="157"/>
      <c r="AG331" s="157"/>
      <c r="AH331" s="157"/>
      <c r="AI331" s="157"/>
      <c r="AJ331" s="157"/>
      <c r="AK331" s="157"/>
      <c r="AL331" s="157"/>
      <c r="AM331" s="157"/>
      <c r="AN331" s="152"/>
      <c r="AO331" s="157"/>
      <c r="AP331" s="158"/>
      <c r="AQ331" s="158"/>
      <c r="AR331" s="159"/>
      <c r="AS331" s="159"/>
      <c r="AT331" s="159"/>
      <c r="AU331" s="159"/>
      <c r="AV331" s="159"/>
      <c r="AW331" s="159"/>
      <c r="AX331" s="159"/>
      <c r="AY331" s="159"/>
      <c r="AZ331" s="159"/>
      <c r="BA331" s="159"/>
      <c r="BB331" s="159"/>
      <c r="BC331" s="149"/>
      <c r="BD331" s="150"/>
      <c r="BE331" s="150"/>
      <c r="BF331" s="150"/>
      <c r="BG331" s="150"/>
      <c r="BH331" s="150"/>
      <c r="BI331" s="150"/>
      <c r="BJ331" s="150"/>
      <c r="BK331" s="150"/>
      <c r="BL331" s="150"/>
      <c r="BM331" s="150"/>
      <c r="BN331" s="151"/>
      <c r="BO331" s="151"/>
      <c r="BP331" s="151"/>
      <c r="BQ331" s="152"/>
      <c r="BR331" s="15"/>
      <c r="BS331" s="16"/>
    </row>
    <row r="332" spans="1:71" ht="18.75">
      <c r="A332" s="16"/>
      <c r="B332" s="16"/>
      <c r="C332" s="14"/>
      <c r="D332" s="156"/>
      <c r="E332" s="156"/>
      <c r="F332" s="156"/>
      <c r="G332" s="156"/>
      <c r="H332" s="156"/>
      <c r="I332" s="156"/>
      <c r="J332" s="156"/>
      <c r="K332" s="156"/>
      <c r="L332" s="156"/>
      <c r="M332" s="156"/>
      <c r="N332" s="156"/>
      <c r="O332" s="156"/>
      <c r="P332" s="156"/>
      <c r="Q332" s="156"/>
      <c r="R332" s="156"/>
      <c r="S332" s="156"/>
      <c r="T332" s="156"/>
      <c r="U332" s="160" t="s">
        <v>19</v>
      </c>
      <c r="V332" s="156"/>
      <c r="W332" s="156"/>
      <c r="X332" s="156"/>
      <c r="Y332" s="156"/>
      <c r="Z332" s="156"/>
      <c r="AA332" s="151"/>
      <c r="AB332" s="161"/>
      <c r="AC332" s="161"/>
      <c r="AD332" s="161"/>
      <c r="AE332" s="161"/>
      <c r="AF332" s="161"/>
      <c r="AG332" s="161"/>
      <c r="AH332" s="161"/>
      <c r="AI332" s="161"/>
      <c r="AJ332" s="161"/>
      <c r="AK332" s="161"/>
      <c r="AL332" s="161"/>
      <c r="AM332" s="160" t="s">
        <v>14</v>
      </c>
      <c r="AN332" s="162"/>
      <c r="AO332" s="161"/>
      <c r="AP332" s="163"/>
      <c r="AQ332" s="163"/>
      <c r="AR332" s="5"/>
      <c r="AS332" s="5"/>
      <c r="AT332" s="5"/>
      <c r="AU332" s="5"/>
      <c r="AV332" s="5"/>
      <c r="AW332" s="5"/>
      <c r="AX332" s="5"/>
      <c r="AY332" s="5"/>
      <c r="AZ332" s="5"/>
      <c r="BA332" s="5"/>
      <c r="BB332" s="5"/>
      <c r="BC332" s="164"/>
      <c r="BD332" s="151"/>
      <c r="BE332" s="151"/>
      <c r="BF332" s="270" t="s">
        <v>65</v>
      </c>
      <c r="BG332" s="6"/>
      <c r="BH332" s="6"/>
      <c r="BI332" s="6"/>
      <c r="BJ332" s="6"/>
      <c r="BK332" s="6"/>
      <c r="BL332" s="6"/>
      <c r="BM332" s="151"/>
      <c r="BN332" s="151"/>
      <c r="BO332" s="151"/>
      <c r="BP332" s="151"/>
      <c r="BQ332" s="162"/>
      <c r="BR332" s="15"/>
      <c r="BS332" s="16"/>
    </row>
    <row r="333" spans="1:71" ht="15.6" customHeight="1">
      <c r="A333" s="16"/>
      <c r="B333" s="16"/>
      <c r="C333" s="14"/>
      <c r="D333" s="146" t="s">
        <v>7</v>
      </c>
      <c r="E333" s="147"/>
      <c r="F333" s="147"/>
      <c r="G333" s="147"/>
      <c r="H333" s="147"/>
      <c r="I333" s="147"/>
      <c r="J333" s="147"/>
      <c r="K333" s="147"/>
      <c r="L333" s="147"/>
      <c r="M333" s="148"/>
      <c r="N333" s="166" t="str">
        <f>IF([9]回答表!X55="●","●","")</f>
        <v/>
      </c>
      <c r="O333" s="167"/>
      <c r="P333" s="167"/>
      <c r="Q333" s="168"/>
      <c r="R333" s="156"/>
      <c r="S333" s="156"/>
      <c r="T333" s="156"/>
      <c r="U333" s="169" t="str">
        <f>IF([9]回答表!X55="●",[9]回答表!B578,IF([9]回答表!AA55="●",[9]回答表!B605,""))</f>
        <v/>
      </c>
      <c r="V333" s="52"/>
      <c r="W333" s="52"/>
      <c r="X333" s="52"/>
      <c r="Y333" s="52"/>
      <c r="Z333" s="52"/>
      <c r="AA333" s="52"/>
      <c r="AB333" s="52"/>
      <c r="AC333" s="52"/>
      <c r="AD333" s="52"/>
      <c r="AE333" s="52"/>
      <c r="AF333" s="52"/>
      <c r="AG333" s="52"/>
      <c r="AH333" s="52"/>
      <c r="AI333" s="52"/>
      <c r="AJ333" s="53"/>
      <c r="AK333" s="170"/>
      <c r="AL333" s="170"/>
      <c r="AM333" s="280" t="s">
        <v>66</v>
      </c>
      <c r="AN333" s="280"/>
      <c r="AO333" s="280"/>
      <c r="AP333" s="280"/>
      <c r="AQ333" s="281" t="str">
        <f>IF([9]回答表!X55="●",[9]回答表!BC585,IF([9]回答表!AA55="●",[9]回答表!BC612,""))</f>
        <v/>
      </c>
      <c r="AR333" s="281"/>
      <c r="AS333" s="281"/>
      <c r="AT333" s="281"/>
      <c r="AU333" s="282" t="s">
        <v>67</v>
      </c>
      <c r="AV333" s="283"/>
      <c r="AW333" s="283"/>
      <c r="AX333" s="284"/>
      <c r="AY333" s="281" t="str">
        <f>IF([9]回答表!X55="●",[9]回答表!BC591,IF([9]回答表!AA55="●",[9]回答表!BC617,""))</f>
        <v/>
      </c>
      <c r="AZ333" s="281"/>
      <c r="BA333" s="281"/>
      <c r="BB333" s="281"/>
      <c r="BC333" s="157"/>
      <c r="BD333" s="150"/>
      <c r="BE333" s="150"/>
      <c r="BF333" s="172" t="str">
        <f>IF([9]回答表!X55="●",[9]回答表!S584,IF([9]回答表!AA55="●",[9]回答表!S611,""))</f>
        <v/>
      </c>
      <c r="BG333" s="173"/>
      <c r="BH333" s="173"/>
      <c r="BI333" s="173"/>
      <c r="BJ333" s="172"/>
      <c r="BK333" s="173"/>
      <c r="BL333" s="173"/>
      <c r="BM333" s="173"/>
      <c r="BN333" s="172"/>
      <c r="BO333" s="173"/>
      <c r="BP333" s="173"/>
      <c r="BQ333" s="174"/>
      <c r="BR333" s="15"/>
      <c r="BS333" s="16"/>
    </row>
    <row r="334" spans="1:71" ht="15.6" customHeight="1">
      <c r="A334" s="16"/>
      <c r="B334" s="16"/>
      <c r="C334" s="14"/>
      <c r="D334" s="175"/>
      <c r="E334" s="176"/>
      <c r="F334" s="176"/>
      <c r="G334" s="176"/>
      <c r="H334" s="176"/>
      <c r="I334" s="176"/>
      <c r="J334" s="176"/>
      <c r="K334" s="176"/>
      <c r="L334" s="176"/>
      <c r="M334" s="177"/>
      <c r="N334" s="178"/>
      <c r="O334" s="179"/>
      <c r="P334" s="179"/>
      <c r="Q334" s="180"/>
      <c r="R334" s="156"/>
      <c r="S334" s="156"/>
      <c r="T334" s="156"/>
      <c r="U334" s="54"/>
      <c r="V334" s="181"/>
      <c r="W334" s="181"/>
      <c r="X334" s="181"/>
      <c r="Y334" s="181"/>
      <c r="Z334" s="181"/>
      <c r="AA334" s="181"/>
      <c r="AB334" s="181"/>
      <c r="AC334" s="181"/>
      <c r="AD334" s="181"/>
      <c r="AE334" s="181"/>
      <c r="AF334" s="181"/>
      <c r="AG334" s="181"/>
      <c r="AH334" s="181"/>
      <c r="AI334" s="181"/>
      <c r="AJ334" s="55"/>
      <c r="AK334" s="170"/>
      <c r="AL334" s="170"/>
      <c r="AM334" s="280"/>
      <c r="AN334" s="280"/>
      <c r="AO334" s="280"/>
      <c r="AP334" s="280"/>
      <c r="AQ334" s="281"/>
      <c r="AR334" s="281"/>
      <c r="AS334" s="281"/>
      <c r="AT334" s="281"/>
      <c r="AU334" s="285"/>
      <c r="AV334" s="286"/>
      <c r="AW334" s="286"/>
      <c r="AX334" s="287"/>
      <c r="AY334" s="281"/>
      <c r="AZ334" s="281"/>
      <c r="BA334" s="281"/>
      <c r="BB334" s="281"/>
      <c r="BC334" s="157"/>
      <c r="BD334" s="150"/>
      <c r="BE334" s="150"/>
      <c r="BF334" s="182"/>
      <c r="BG334" s="183"/>
      <c r="BH334" s="183"/>
      <c r="BI334" s="183"/>
      <c r="BJ334" s="182"/>
      <c r="BK334" s="183"/>
      <c r="BL334" s="183"/>
      <c r="BM334" s="183"/>
      <c r="BN334" s="182"/>
      <c r="BO334" s="183"/>
      <c r="BP334" s="183"/>
      <c r="BQ334" s="184"/>
      <c r="BR334" s="15"/>
      <c r="BS334" s="16"/>
    </row>
    <row r="335" spans="1:71" ht="15.6" customHeight="1">
      <c r="A335" s="16"/>
      <c r="B335" s="16"/>
      <c r="C335" s="14"/>
      <c r="D335" s="175"/>
      <c r="E335" s="176"/>
      <c r="F335" s="176"/>
      <c r="G335" s="176"/>
      <c r="H335" s="176"/>
      <c r="I335" s="176"/>
      <c r="J335" s="176"/>
      <c r="K335" s="176"/>
      <c r="L335" s="176"/>
      <c r="M335" s="177"/>
      <c r="N335" s="178"/>
      <c r="O335" s="179"/>
      <c r="P335" s="179"/>
      <c r="Q335" s="180"/>
      <c r="R335" s="156"/>
      <c r="S335" s="156"/>
      <c r="T335" s="156"/>
      <c r="U335" s="54"/>
      <c r="V335" s="181"/>
      <c r="W335" s="181"/>
      <c r="X335" s="181"/>
      <c r="Y335" s="181"/>
      <c r="Z335" s="181"/>
      <c r="AA335" s="181"/>
      <c r="AB335" s="181"/>
      <c r="AC335" s="181"/>
      <c r="AD335" s="181"/>
      <c r="AE335" s="181"/>
      <c r="AF335" s="181"/>
      <c r="AG335" s="181"/>
      <c r="AH335" s="181"/>
      <c r="AI335" s="181"/>
      <c r="AJ335" s="55"/>
      <c r="AK335" s="170"/>
      <c r="AL335" s="170"/>
      <c r="AM335" s="280" t="s">
        <v>68</v>
      </c>
      <c r="AN335" s="280"/>
      <c r="AO335" s="280"/>
      <c r="AP335" s="280"/>
      <c r="AQ335" s="281" t="str">
        <f>IF([9]回答表!X55="●",[9]回答表!BC586,IF([9]回答表!AA55="●",[9]回答表!BC613,""))</f>
        <v/>
      </c>
      <c r="AR335" s="281"/>
      <c r="AS335" s="281"/>
      <c r="AT335" s="281"/>
      <c r="AU335" s="285"/>
      <c r="AV335" s="286"/>
      <c r="AW335" s="286"/>
      <c r="AX335" s="287"/>
      <c r="AY335" s="281"/>
      <c r="AZ335" s="281"/>
      <c r="BA335" s="281"/>
      <c r="BB335" s="281"/>
      <c r="BC335" s="157"/>
      <c r="BD335" s="150"/>
      <c r="BE335" s="150"/>
      <c r="BF335" s="182"/>
      <c r="BG335" s="183"/>
      <c r="BH335" s="183"/>
      <c r="BI335" s="183"/>
      <c r="BJ335" s="182"/>
      <c r="BK335" s="183"/>
      <c r="BL335" s="183"/>
      <c r="BM335" s="183"/>
      <c r="BN335" s="182"/>
      <c r="BO335" s="183"/>
      <c r="BP335" s="183"/>
      <c r="BQ335" s="184"/>
      <c r="BR335" s="15"/>
      <c r="BS335" s="16"/>
    </row>
    <row r="336" spans="1:71" ht="15.6" customHeight="1">
      <c r="A336" s="16"/>
      <c r="B336" s="16"/>
      <c r="C336" s="14"/>
      <c r="D336" s="153"/>
      <c r="E336" s="154"/>
      <c r="F336" s="154"/>
      <c r="G336" s="154"/>
      <c r="H336" s="154"/>
      <c r="I336" s="154"/>
      <c r="J336" s="154"/>
      <c r="K336" s="154"/>
      <c r="L336" s="154"/>
      <c r="M336" s="155"/>
      <c r="N336" s="185"/>
      <c r="O336" s="186"/>
      <c r="P336" s="186"/>
      <c r="Q336" s="187"/>
      <c r="R336" s="156"/>
      <c r="S336" s="156"/>
      <c r="T336" s="156"/>
      <c r="U336" s="54"/>
      <c r="V336" s="181"/>
      <c r="W336" s="181"/>
      <c r="X336" s="181"/>
      <c r="Y336" s="181"/>
      <c r="Z336" s="181"/>
      <c r="AA336" s="181"/>
      <c r="AB336" s="181"/>
      <c r="AC336" s="181"/>
      <c r="AD336" s="181"/>
      <c r="AE336" s="181"/>
      <c r="AF336" s="181"/>
      <c r="AG336" s="181"/>
      <c r="AH336" s="181"/>
      <c r="AI336" s="181"/>
      <c r="AJ336" s="55"/>
      <c r="AK336" s="170"/>
      <c r="AL336" s="170"/>
      <c r="AM336" s="280"/>
      <c r="AN336" s="280"/>
      <c r="AO336" s="280"/>
      <c r="AP336" s="280"/>
      <c r="AQ336" s="281"/>
      <c r="AR336" s="281"/>
      <c r="AS336" s="281"/>
      <c r="AT336" s="281"/>
      <c r="AU336" s="285"/>
      <c r="AV336" s="286"/>
      <c r="AW336" s="286"/>
      <c r="AX336" s="287"/>
      <c r="AY336" s="281"/>
      <c r="AZ336" s="281"/>
      <c r="BA336" s="281"/>
      <c r="BB336" s="281"/>
      <c r="BC336" s="157"/>
      <c r="BD336" s="150"/>
      <c r="BE336" s="150"/>
      <c r="BF336" s="182" t="str">
        <f>IF([9]回答表!X55="●",[9]回答表!V584,IF([9]回答表!AA55="●",[9]回答表!V611,""))</f>
        <v/>
      </c>
      <c r="BG336" s="183"/>
      <c r="BH336" s="183"/>
      <c r="BI336" s="183"/>
      <c r="BJ336" s="182" t="str">
        <f>IF([9]回答表!X55="●",[9]回答表!V585,IF([9]回答表!AA55="●",[9]回答表!V612,""))</f>
        <v/>
      </c>
      <c r="BK336" s="183"/>
      <c r="BL336" s="183"/>
      <c r="BM336" s="184"/>
      <c r="BN336" s="182" t="str">
        <f>IF([9]回答表!X55="●",[9]回答表!V586,IF([9]回答表!AA55="●",[9]回答表!V613,""))</f>
        <v/>
      </c>
      <c r="BO336" s="183"/>
      <c r="BP336" s="183"/>
      <c r="BQ336" s="184"/>
      <c r="BR336" s="15"/>
      <c r="BS336" s="16"/>
    </row>
    <row r="337" spans="1:71" ht="15.6" customHeight="1">
      <c r="A337" s="16"/>
      <c r="B337" s="16"/>
      <c r="C337" s="14"/>
      <c r="D337" s="188"/>
      <c r="E337" s="188"/>
      <c r="F337" s="188"/>
      <c r="G337" s="188"/>
      <c r="H337" s="188"/>
      <c r="I337" s="188"/>
      <c r="J337" s="188"/>
      <c r="K337" s="188"/>
      <c r="L337" s="188"/>
      <c r="M337" s="188"/>
      <c r="N337" s="190"/>
      <c r="O337" s="190"/>
      <c r="P337" s="190"/>
      <c r="Q337" s="190"/>
      <c r="R337" s="190"/>
      <c r="S337" s="190"/>
      <c r="T337" s="190"/>
      <c r="U337" s="54"/>
      <c r="V337" s="181"/>
      <c r="W337" s="181"/>
      <c r="X337" s="181"/>
      <c r="Y337" s="181"/>
      <c r="Z337" s="181"/>
      <c r="AA337" s="181"/>
      <c r="AB337" s="181"/>
      <c r="AC337" s="181"/>
      <c r="AD337" s="181"/>
      <c r="AE337" s="181"/>
      <c r="AF337" s="181"/>
      <c r="AG337" s="181"/>
      <c r="AH337" s="181"/>
      <c r="AI337" s="181"/>
      <c r="AJ337" s="55"/>
      <c r="AK337" s="170"/>
      <c r="AL337" s="170"/>
      <c r="AM337" s="280" t="s">
        <v>69</v>
      </c>
      <c r="AN337" s="280"/>
      <c r="AO337" s="280"/>
      <c r="AP337" s="280"/>
      <c r="AQ337" s="281" t="str">
        <f>IF([9]回答表!X55="●",[9]回答表!BC587,IF([9]回答表!AA55="●",[9]回答表!BC614,""))</f>
        <v/>
      </c>
      <c r="AR337" s="281"/>
      <c r="AS337" s="281"/>
      <c r="AT337" s="281"/>
      <c r="AU337" s="288"/>
      <c r="AV337" s="289"/>
      <c r="AW337" s="289"/>
      <c r="AX337" s="290"/>
      <c r="AY337" s="281"/>
      <c r="AZ337" s="281"/>
      <c r="BA337" s="281"/>
      <c r="BB337" s="281"/>
      <c r="BC337" s="157"/>
      <c r="BD337" s="157"/>
      <c r="BE337" s="157"/>
      <c r="BF337" s="182"/>
      <c r="BG337" s="183"/>
      <c r="BH337" s="183"/>
      <c r="BI337" s="183"/>
      <c r="BJ337" s="182"/>
      <c r="BK337" s="183"/>
      <c r="BL337" s="183"/>
      <c r="BM337" s="184"/>
      <c r="BN337" s="182"/>
      <c r="BO337" s="183"/>
      <c r="BP337" s="183"/>
      <c r="BQ337" s="184"/>
      <c r="BR337" s="15"/>
      <c r="BS337" s="16"/>
    </row>
    <row r="338" spans="1:71" ht="15.6" customHeight="1">
      <c r="A338" s="16"/>
      <c r="B338" s="16"/>
      <c r="C338" s="14"/>
      <c r="D338" s="188"/>
      <c r="E338" s="188"/>
      <c r="F338" s="188"/>
      <c r="G338" s="188"/>
      <c r="H338" s="188"/>
      <c r="I338" s="188"/>
      <c r="J338" s="188"/>
      <c r="K338" s="188"/>
      <c r="L338" s="188"/>
      <c r="M338" s="188"/>
      <c r="N338" s="190"/>
      <c r="O338" s="190"/>
      <c r="P338" s="190"/>
      <c r="Q338" s="190"/>
      <c r="R338" s="190"/>
      <c r="S338" s="190"/>
      <c r="T338" s="190"/>
      <c r="U338" s="54"/>
      <c r="V338" s="181"/>
      <c r="W338" s="181"/>
      <c r="X338" s="181"/>
      <c r="Y338" s="181"/>
      <c r="Z338" s="181"/>
      <c r="AA338" s="181"/>
      <c r="AB338" s="181"/>
      <c r="AC338" s="181"/>
      <c r="AD338" s="181"/>
      <c r="AE338" s="181"/>
      <c r="AF338" s="181"/>
      <c r="AG338" s="181"/>
      <c r="AH338" s="181"/>
      <c r="AI338" s="181"/>
      <c r="AJ338" s="55"/>
      <c r="AK338" s="170"/>
      <c r="AL338" s="170"/>
      <c r="AM338" s="280"/>
      <c r="AN338" s="280"/>
      <c r="AO338" s="280"/>
      <c r="AP338" s="280"/>
      <c r="AQ338" s="281"/>
      <c r="AR338" s="281"/>
      <c r="AS338" s="281"/>
      <c r="AT338" s="281"/>
      <c r="AU338" s="240" t="s">
        <v>70</v>
      </c>
      <c r="AV338" s="241"/>
      <c r="AW338" s="241"/>
      <c r="AX338" s="242"/>
      <c r="AY338" s="291" t="str">
        <f>IF([9]回答表!X55="●",[9]回答表!BC592,IF([9]回答表!AA55="●",[9]回答表!BC618,""))</f>
        <v/>
      </c>
      <c r="AZ338" s="292"/>
      <c r="BA338" s="292"/>
      <c r="BB338" s="293"/>
      <c r="BC338" s="157"/>
      <c r="BD338" s="150"/>
      <c r="BE338" s="150"/>
      <c r="BF338" s="182"/>
      <c r="BG338" s="183"/>
      <c r="BH338" s="183"/>
      <c r="BI338" s="183"/>
      <c r="BJ338" s="182"/>
      <c r="BK338" s="183"/>
      <c r="BL338" s="183"/>
      <c r="BM338" s="184"/>
      <c r="BN338" s="182"/>
      <c r="BO338" s="183"/>
      <c r="BP338" s="183"/>
      <c r="BQ338" s="184"/>
      <c r="BR338" s="15"/>
      <c r="BS338" s="16"/>
    </row>
    <row r="339" spans="1:71" ht="15.6" customHeight="1">
      <c r="A339" s="16"/>
      <c r="B339" s="16"/>
      <c r="C339" s="14"/>
      <c r="D339" s="195" t="s">
        <v>8</v>
      </c>
      <c r="E339" s="196"/>
      <c r="F339" s="196"/>
      <c r="G339" s="196"/>
      <c r="H339" s="196"/>
      <c r="I339" s="196"/>
      <c r="J339" s="196"/>
      <c r="K339" s="196"/>
      <c r="L339" s="196"/>
      <c r="M339" s="197"/>
      <c r="N339" s="166" t="str">
        <f>IF([9]回答表!AA55="●","●","")</f>
        <v/>
      </c>
      <c r="O339" s="167"/>
      <c r="P339" s="167"/>
      <c r="Q339" s="168"/>
      <c r="R339" s="156"/>
      <c r="S339" s="156"/>
      <c r="T339" s="156"/>
      <c r="U339" s="54"/>
      <c r="V339" s="181"/>
      <c r="W339" s="181"/>
      <c r="X339" s="181"/>
      <c r="Y339" s="181"/>
      <c r="Z339" s="181"/>
      <c r="AA339" s="181"/>
      <c r="AB339" s="181"/>
      <c r="AC339" s="181"/>
      <c r="AD339" s="181"/>
      <c r="AE339" s="181"/>
      <c r="AF339" s="181"/>
      <c r="AG339" s="181"/>
      <c r="AH339" s="181"/>
      <c r="AI339" s="181"/>
      <c r="AJ339" s="55"/>
      <c r="AK339" s="170"/>
      <c r="AL339" s="170"/>
      <c r="AM339" s="280" t="s">
        <v>71</v>
      </c>
      <c r="AN339" s="280"/>
      <c r="AO339" s="280"/>
      <c r="AP339" s="280"/>
      <c r="AQ339" s="294" t="str">
        <f>IF([9]回答表!X55="●",[9]回答表!BC589,IF([9]回答表!AA55="●",[9]回答表!BC615,""))</f>
        <v/>
      </c>
      <c r="AR339" s="281"/>
      <c r="AS339" s="281"/>
      <c r="AT339" s="281"/>
      <c r="AU339" s="295"/>
      <c r="AV339" s="296"/>
      <c r="AW339" s="296"/>
      <c r="AX339" s="297"/>
      <c r="AY339" s="298"/>
      <c r="AZ339" s="299"/>
      <c r="BA339" s="299"/>
      <c r="BB339" s="300"/>
      <c r="BC339" s="157"/>
      <c r="BD339" s="199"/>
      <c r="BE339" s="199"/>
      <c r="BF339" s="182"/>
      <c r="BG339" s="183"/>
      <c r="BH339" s="183"/>
      <c r="BI339" s="183"/>
      <c r="BJ339" s="182"/>
      <c r="BK339" s="183"/>
      <c r="BL339" s="183"/>
      <c r="BM339" s="184"/>
      <c r="BN339" s="182"/>
      <c r="BO339" s="183"/>
      <c r="BP339" s="183"/>
      <c r="BQ339" s="184"/>
      <c r="BR339" s="15"/>
      <c r="BS339" s="16"/>
    </row>
    <row r="340" spans="1:71" ht="15.6" customHeight="1">
      <c r="A340" s="16"/>
      <c r="B340" s="16"/>
      <c r="C340" s="14"/>
      <c r="D340" s="200"/>
      <c r="E340" s="201"/>
      <c r="F340" s="201"/>
      <c r="G340" s="201"/>
      <c r="H340" s="201"/>
      <c r="I340" s="201"/>
      <c r="J340" s="201"/>
      <c r="K340" s="201"/>
      <c r="L340" s="201"/>
      <c r="M340" s="202"/>
      <c r="N340" s="178"/>
      <c r="O340" s="179"/>
      <c r="P340" s="179"/>
      <c r="Q340" s="180"/>
      <c r="R340" s="156"/>
      <c r="S340" s="156"/>
      <c r="T340" s="156"/>
      <c r="U340" s="54"/>
      <c r="V340" s="181"/>
      <c r="W340" s="181"/>
      <c r="X340" s="181"/>
      <c r="Y340" s="181"/>
      <c r="Z340" s="181"/>
      <c r="AA340" s="181"/>
      <c r="AB340" s="181"/>
      <c r="AC340" s="181"/>
      <c r="AD340" s="181"/>
      <c r="AE340" s="181"/>
      <c r="AF340" s="181"/>
      <c r="AG340" s="181"/>
      <c r="AH340" s="181"/>
      <c r="AI340" s="181"/>
      <c r="AJ340" s="55"/>
      <c r="AK340" s="170"/>
      <c r="AL340" s="170"/>
      <c r="AM340" s="280"/>
      <c r="AN340" s="280"/>
      <c r="AO340" s="280"/>
      <c r="AP340" s="280"/>
      <c r="AQ340" s="281"/>
      <c r="AR340" s="281"/>
      <c r="AS340" s="281"/>
      <c r="AT340" s="281"/>
      <c r="AU340" s="246"/>
      <c r="AV340" s="247"/>
      <c r="AW340" s="247"/>
      <c r="AX340" s="248"/>
      <c r="AY340" s="301"/>
      <c r="AZ340" s="302"/>
      <c r="BA340" s="302"/>
      <c r="BB340" s="303"/>
      <c r="BC340" s="157"/>
      <c r="BD340" s="199"/>
      <c r="BE340" s="199"/>
      <c r="BF340" s="182" t="s">
        <v>9</v>
      </c>
      <c r="BG340" s="183"/>
      <c r="BH340" s="183"/>
      <c r="BI340" s="183"/>
      <c r="BJ340" s="182" t="s">
        <v>10</v>
      </c>
      <c r="BK340" s="183"/>
      <c r="BL340" s="183"/>
      <c r="BM340" s="183"/>
      <c r="BN340" s="182" t="s">
        <v>11</v>
      </c>
      <c r="BO340" s="183"/>
      <c r="BP340" s="183"/>
      <c r="BQ340" s="184"/>
      <c r="BR340" s="15"/>
      <c r="BS340" s="16"/>
    </row>
    <row r="341" spans="1:71" ht="15.6" customHeight="1">
      <c r="A341" s="16"/>
      <c r="B341" s="16"/>
      <c r="C341" s="14"/>
      <c r="D341" s="200"/>
      <c r="E341" s="201"/>
      <c r="F341" s="201"/>
      <c r="G341" s="201"/>
      <c r="H341" s="201"/>
      <c r="I341" s="201"/>
      <c r="J341" s="201"/>
      <c r="K341" s="201"/>
      <c r="L341" s="201"/>
      <c r="M341" s="202"/>
      <c r="N341" s="178"/>
      <c r="O341" s="179"/>
      <c r="P341" s="179"/>
      <c r="Q341" s="180"/>
      <c r="R341" s="156"/>
      <c r="S341" s="156"/>
      <c r="T341" s="156"/>
      <c r="U341" s="54"/>
      <c r="V341" s="181"/>
      <c r="W341" s="181"/>
      <c r="X341" s="181"/>
      <c r="Y341" s="181"/>
      <c r="Z341" s="181"/>
      <c r="AA341" s="181"/>
      <c r="AB341" s="181"/>
      <c r="AC341" s="181"/>
      <c r="AD341" s="181"/>
      <c r="AE341" s="181"/>
      <c r="AF341" s="181"/>
      <c r="AG341" s="181"/>
      <c r="AH341" s="181"/>
      <c r="AI341" s="181"/>
      <c r="AJ341" s="55"/>
      <c r="AK341" s="170"/>
      <c r="AL341" s="170"/>
      <c r="AM341" s="280" t="s">
        <v>72</v>
      </c>
      <c r="AN341" s="280"/>
      <c r="AO341" s="280"/>
      <c r="AP341" s="280"/>
      <c r="AQ341" s="281" t="str">
        <f>IF([9]回答表!X55="●",[9]回答表!BC590,IF([9]回答表!AA55="●",[9]回答表!BC616,""))</f>
        <v/>
      </c>
      <c r="AR341" s="281"/>
      <c r="AS341" s="281"/>
      <c r="AT341" s="281"/>
      <c r="AU341" s="240" t="s">
        <v>73</v>
      </c>
      <c r="AV341" s="241"/>
      <c r="AW341" s="241"/>
      <c r="AX341" s="242"/>
      <c r="AY341" s="291" t="str">
        <f>IF([9]回答表!X55="●",[9]回答表!BC593,IF([9]回答表!AA55="●",[9]回答表!BC619,""))</f>
        <v/>
      </c>
      <c r="AZ341" s="292"/>
      <c r="BA341" s="292"/>
      <c r="BB341" s="293"/>
      <c r="BC341" s="157"/>
      <c r="BD341" s="199"/>
      <c r="BE341" s="199"/>
      <c r="BF341" s="182"/>
      <c r="BG341" s="183"/>
      <c r="BH341" s="183"/>
      <c r="BI341" s="183"/>
      <c r="BJ341" s="182"/>
      <c r="BK341" s="183"/>
      <c r="BL341" s="183"/>
      <c r="BM341" s="183"/>
      <c r="BN341" s="182"/>
      <c r="BO341" s="183"/>
      <c r="BP341" s="183"/>
      <c r="BQ341" s="184"/>
      <c r="BR341" s="15"/>
      <c r="BS341" s="16"/>
    </row>
    <row r="342" spans="1:71" ht="15.6" customHeight="1">
      <c r="A342" s="16"/>
      <c r="B342" s="16"/>
      <c r="C342" s="14"/>
      <c r="D342" s="203"/>
      <c r="E342" s="204"/>
      <c r="F342" s="204"/>
      <c r="G342" s="204"/>
      <c r="H342" s="204"/>
      <c r="I342" s="204"/>
      <c r="J342" s="204"/>
      <c r="K342" s="204"/>
      <c r="L342" s="204"/>
      <c r="M342" s="205"/>
      <c r="N342" s="185"/>
      <c r="O342" s="186"/>
      <c r="P342" s="186"/>
      <c r="Q342" s="187"/>
      <c r="R342" s="156"/>
      <c r="S342" s="156"/>
      <c r="T342" s="156"/>
      <c r="U342" s="56"/>
      <c r="V342" s="57"/>
      <c r="W342" s="57"/>
      <c r="X342" s="57"/>
      <c r="Y342" s="57"/>
      <c r="Z342" s="57"/>
      <c r="AA342" s="57"/>
      <c r="AB342" s="57"/>
      <c r="AC342" s="57"/>
      <c r="AD342" s="57"/>
      <c r="AE342" s="57"/>
      <c r="AF342" s="57"/>
      <c r="AG342" s="57"/>
      <c r="AH342" s="57"/>
      <c r="AI342" s="57"/>
      <c r="AJ342" s="58"/>
      <c r="AK342" s="170"/>
      <c r="AL342" s="170"/>
      <c r="AM342" s="280"/>
      <c r="AN342" s="280"/>
      <c r="AO342" s="280"/>
      <c r="AP342" s="280"/>
      <c r="AQ342" s="281"/>
      <c r="AR342" s="281"/>
      <c r="AS342" s="281"/>
      <c r="AT342" s="281"/>
      <c r="AU342" s="246"/>
      <c r="AV342" s="247"/>
      <c r="AW342" s="247"/>
      <c r="AX342" s="248"/>
      <c r="AY342" s="301"/>
      <c r="AZ342" s="302"/>
      <c r="BA342" s="302"/>
      <c r="BB342" s="303"/>
      <c r="BC342" s="157"/>
      <c r="BD342" s="199"/>
      <c r="BE342" s="199"/>
      <c r="BF342" s="208"/>
      <c r="BG342" s="209"/>
      <c r="BH342" s="209"/>
      <c r="BI342" s="209"/>
      <c r="BJ342" s="208"/>
      <c r="BK342" s="209"/>
      <c r="BL342" s="209"/>
      <c r="BM342" s="209"/>
      <c r="BN342" s="208"/>
      <c r="BO342" s="209"/>
      <c r="BP342" s="209"/>
      <c r="BQ342" s="210"/>
      <c r="BR342" s="15"/>
      <c r="BS342" s="16"/>
    </row>
    <row r="343" spans="1:71" ht="15.6" customHeight="1">
      <c r="A343" s="16"/>
      <c r="B343" s="16"/>
      <c r="C343" s="14"/>
      <c r="D343" s="188"/>
      <c r="E343" s="188"/>
      <c r="F343" s="188"/>
      <c r="G343" s="188"/>
      <c r="H343" s="188"/>
      <c r="I343" s="188"/>
      <c r="J343" s="188"/>
      <c r="K343" s="188"/>
      <c r="L343" s="188"/>
      <c r="M343" s="188"/>
      <c r="N343" s="188"/>
      <c r="O343" s="188"/>
      <c r="P343" s="188"/>
      <c r="Q343" s="188"/>
      <c r="R343" s="156"/>
      <c r="S343" s="156"/>
      <c r="T343" s="156"/>
      <c r="U343" s="156"/>
      <c r="V343" s="156"/>
      <c r="W343" s="156"/>
      <c r="X343" s="156"/>
      <c r="Y343" s="156"/>
      <c r="Z343" s="156"/>
      <c r="AA343" s="156"/>
      <c r="AB343" s="156"/>
      <c r="AC343" s="156"/>
      <c r="AD343" s="156"/>
      <c r="AE343" s="156"/>
      <c r="AF343" s="156"/>
      <c r="AG343" s="156"/>
      <c r="AH343" s="156"/>
      <c r="AI343" s="156"/>
      <c r="AJ343" s="156"/>
      <c r="AK343" s="170"/>
      <c r="AL343" s="170"/>
      <c r="AM343" s="211"/>
      <c r="AN343" s="211"/>
      <c r="AO343" s="211"/>
      <c r="AP343" s="211"/>
      <c r="AQ343" s="211"/>
      <c r="AR343" s="211"/>
      <c r="AS343" s="211"/>
      <c r="AT343" s="211"/>
      <c r="AU343" s="211"/>
      <c r="AV343" s="211"/>
      <c r="AW343" s="211"/>
      <c r="AX343" s="211"/>
      <c r="AY343" s="211"/>
      <c r="AZ343" s="211"/>
      <c r="BA343" s="211"/>
      <c r="BB343" s="211"/>
      <c r="BC343" s="157"/>
      <c r="BD343" s="199"/>
      <c r="BE343" s="199"/>
      <c r="BF343" s="124"/>
      <c r="BG343" s="124"/>
      <c r="BH343" s="124"/>
      <c r="BI343" s="124"/>
      <c r="BJ343" s="124"/>
      <c r="BK343" s="124"/>
      <c r="BL343" s="124"/>
      <c r="BM343" s="124"/>
      <c r="BN343" s="124"/>
      <c r="BO343" s="124"/>
      <c r="BP343" s="124"/>
      <c r="BQ343" s="124"/>
      <c r="BR343" s="15"/>
      <c r="BS343" s="16"/>
    </row>
    <row r="344" spans="1:71" ht="15.6" customHeight="1">
      <c r="A344" s="16"/>
      <c r="B344" s="16"/>
      <c r="C344" s="14"/>
      <c r="D344" s="188"/>
      <c r="E344" s="188"/>
      <c r="F344" s="188"/>
      <c r="G344" s="188"/>
      <c r="H344" s="188"/>
      <c r="I344" s="188"/>
      <c r="J344" s="188"/>
      <c r="K344" s="188"/>
      <c r="L344" s="188"/>
      <c r="M344" s="188"/>
      <c r="N344" s="188"/>
      <c r="O344" s="188"/>
      <c r="P344" s="188"/>
      <c r="Q344" s="188"/>
      <c r="R344" s="156"/>
      <c r="S344" s="156"/>
      <c r="T344" s="156"/>
      <c r="U344" s="160" t="s">
        <v>81</v>
      </c>
      <c r="V344" s="156"/>
      <c r="W344" s="156"/>
      <c r="X344" s="156"/>
      <c r="Y344" s="156"/>
      <c r="Z344" s="156"/>
      <c r="AA344" s="156"/>
      <c r="AB344" s="156"/>
      <c r="AC344" s="156"/>
      <c r="AD344" s="156"/>
      <c r="AE344" s="156"/>
      <c r="AF344" s="156"/>
      <c r="AG344" s="156"/>
      <c r="AH344" s="156"/>
      <c r="AI344" s="156"/>
      <c r="AJ344" s="156"/>
      <c r="AK344" s="170"/>
      <c r="AL344" s="170"/>
      <c r="AM344" s="160" t="s">
        <v>82</v>
      </c>
      <c r="AN344" s="151"/>
      <c r="AO344" s="151"/>
      <c r="AP344" s="151"/>
      <c r="AQ344" s="151"/>
      <c r="AR344" s="151"/>
      <c r="AS344" s="151"/>
      <c r="AT344" s="151"/>
      <c r="AU344" s="151"/>
      <c r="AV344" s="151"/>
      <c r="AW344" s="151"/>
      <c r="AX344" s="150"/>
      <c r="AY344" s="150"/>
      <c r="AZ344" s="150"/>
      <c r="BA344" s="150"/>
      <c r="BB344" s="150"/>
      <c r="BC344" s="150"/>
      <c r="BD344" s="150"/>
      <c r="BE344" s="150"/>
      <c r="BF344" s="150"/>
      <c r="BG344" s="150"/>
      <c r="BH344" s="150"/>
      <c r="BI344" s="150"/>
      <c r="BJ344" s="150"/>
      <c r="BK344" s="150"/>
      <c r="BL344" s="150"/>
      <c r="BM344" s="150"/>
      <c r="BN344" s="150"/>
      <c r="BO344" s="150"/>
      <c r="BP344" s="150"/>
      <c r="BQ344" s="124"/>
      <c r="BR344" s="15"/>
      <c r="BS344" s="16"/>
    </row>
    <row r="345" spans="1:71" ht="15.6" customHeight="1">
      <c r="A345" s="16"/>
      <c r="B345" s="16"/>
      <c r="C345" s="14"/>
      <c r="D345" s="188"/>
      <c r="E345" s="188"/>
      <c r="F345" s="188"/>
      <c r="G345" s="188"/>
      <c r="H345" s="188"/>
      <c r="I345" s="188"/>
      <c r="J345" s="188"/>
      <c r="K345" s="188"/>
      <c r="L345" s="188"/>
      <c r="M345" s="188"/>
      <c r="N345" s="188"/>
      <c r="O345" s="188"/>
      <c r="P345" s="188"/>
      <c r="Q345" s="188"/>
      <c r="R345" s="156"/>
      <c r="S345" s="156"/>
      <c r="T345" s="156"/>
      <c r="U345" s="61" t="str">
        <f>IF([9]回答表!X55="●",[9]回答表!E592,IF([9]回答表!AA55="●",[9]回答表!E619,""))</f>
        <v/>
      </c>
      <c r="V345" s="62"/>
      <c r="W345" s="62"/>
      <c r="X345" s="62"/>
      <c r="Y345" s="62"/>
      <c r="Z345" s="62"/>
      <c r="AA345" s="62"/>
      <c r="AB345" s="62"/>
      <c r="AC345" s="62"/>
      <c r="AD345" s="62"/>
      <c r="AE345" s="65" t="s">
        <v>83</v>
      </c>
      <c r="AF345" s="65"/>
      <c r="AG345" s="65"/>
      <c r="AH345" s="65"/>
      <c r="AI345" s="65"/>
      <c r="AJ345" s="66"/>
      <c r="AK345" s="170"/>
      <c r="AL345" s="170"/>
      <c r="AM345" s="169" t="str">
        <f>IF([9]回答表!X55="●",[9]回答表!B594,IF([9]回答表!AA55="●",[9]回答表!B621,""))</f>
        <v/>
      </c>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3"/>
      <c r="BR345" s="15"/>
      <c r="BS345" s="16"/>
    </row>
    <row r="346" spans="1:71" ht="15.6" customHeight="1">
      <c r="A346" s="16"/>
      <c r="B346" s="16"/>
      <c r="C346" s="14"/>
      <c r="D346" s="188"/>
      <c r="E346" s="188"/>
      <c r="F346" s="188"/>
      <c r="G346" s="188"/>
      <c r="H346" s="188"/>
      <c r="I346" s="188"/>
      <c r="J346" s="188"/>
      <c r="K346" s="188"/>
      <c r="L346" s="188"/>
      <c r="M346" s="188"/>
      <c r="N346" s="188"/>
      <c r="O346" s="188"/>
      <c r="P346" s="188"/>
      <c r="Q346" s="188"/>
      <c r="R346" s="156"/>
      <c r="S346" s="156"/>
      <c r="T346" s="156"/>
      <c r="U346" s="63"/>
      <c r="V346" s="64"/>
      <c r="W346" s="64"/>
      <c r="X346" s="64"/>
      <c r="Y346" s="64"/>
      <c r="Z346" s="64"/>
      <c r="AA346" s="64"/>
      <c r="AB346" s="64"/>
      <c r="AC346" s="64"/>
      <c r="AD346" s="64"/>
      <c r="AE346" s="67"/>
      <c r="AF346" s="67"/>
      <c r="AG346" s="67"/>
      <c r="AH346" s="67"/>
      <c r="AI346" s="67"/>
      <c r="AJ346" s="68"/>
      <c r="AK346" s="170"/>
      <c r="AL346" s="170"/>
      <c r="AM346" s="54"/>
      <c r="AN346" s="181"/>
      <c r="AO346" s="181"/>
      <c r="AP346" s="181"/>
      <c r="AQ346" s="181"/>
      <c r="AR346" s="181"/>
      <c r="AS346" s="181"/>
      <c r="AT346" s="181"/>
      <c r="AU346" s="181"/>
      <c r="AV346" s="181"/>
      <c r="AW346" s="181"/>
      <c r="AX346" s="181"/>
      <c r="AY346" s="181"/>
      <c r="AZ346" s="181"/>
      <c r="BA346" s="181"/>
      <c r="BB346" s="181"/>
      <c r="BC346" s="181"/>
      <c r="BD346" s="181"/>
      <c r="BE346" s="181"/>
      <c r="BF346" s="181"/>
      <c r="BG346" s="181"/>
      <c r="BH346" s="181"/>
      <c r="BI346" s="181"/>
      <c r="BJ346" s="181"/>
      <c r="BK346" s="181"/>
      <c r="BL346" s="181"/>
      <c r="BM346" s="181"/>
      <c r="BN346" s="181"/>
      <c r="BO346" s="181"/>
      <c r="BP346" s="181"/>
      <c r="BQ346" s="55"/>
      <c r="BR346" s="15"/>
      <c r="BS346" s="16"/>
    </row>
    <row r="347" spans="1:71" ht="15.6" customHeight="1">
      <c r="A347" s="16"/>
      <c r="B347" s="16"/>
      <c r="C347" s="14"/>
      <c r="D347" s="188"/>
      <c r="E347" s="188"/>
      <c r="F347" s="188"/>
      <c r="G347" s="188"/>
      <c r="H347" s="188"/>
      <c r="I347" s="188"/>
      <c r="J347" s="188"/>
      <c r="K347" s="188"/>
      <c r="L347" s="188"/>
      <c r="M347" s="188"/>
      <c r="N347" s="188"/>
      <c r="O347" s="188"/>
      <c r="P347" s="188"/>
      <c r="Q347" s="188"/>
      <c r="R347" s="156"/>
      <c r="S347" s="156"/>
      <c r="T347" s="156"/>
      <c r="U347" s="156"/>
      <c r="V347" s="156"/>
      <c r="W347" s="156"/>
      <c r="X347" s="156"/>
      <c r="Y347" s="156"/>
      <c r="Z347" s="156"/>
      <c r="AA347" s="156"/>
      <c r="AB347" s="156"/>
      <c r="AC347" s="156"/>
      <c r="AD347" s="156"/>
      <c r="AE347" s="156"/>
      <c r="AF347" s="156"/>
      <c r="AG347" s="156"/>
      <c r="AH347" s="156"/>
      <c r="AI347" s="156"/>
      <c r="AJ347" s="156"/>
      <c r="AK347" s="170"/>
      <c r="AL347" s="170"/>
      <c r="AM347" s="54"/>
      <c r="AN347" s="181"/>
      <c r="AO347" s="181"/>
      <c r="AP347" s="18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55"/>
      <c r="BR347" s="15"/>
      <c r="BS347" s="16"/>
    </row>
    <row r="348" spans="1:71" ht="15.6" customHeight="1">
      <c r="A348" s="16"/>
      <c r="B348" s="16"/>
      <c r="C348" s="14"/>
      <c r="D348" s="188"/>
      <c r="E348" s="188"/>
      <c r="F348" s="188"/>
      <c r="G348" s="188"/>
      <c r="H348" s="188"/>
      <c r="I348" s="188"/>
      <c r="J348" s="188"/>
      <c r="K348" s="188"/>
      <c r="L348" s="188"/>
      <c r="M348" s="188"/>
      <c r="N348" s="188"/>
      <c r="O348" s="188"/>
      <c r="P348" s="188"/>
      <c r="Q348" s="188"/>
      <c r="R348" s="156"/>
      <c r="S348" s="156"/>
      <c r="T348" s="156"/>
      <c r="U348" s="156"/>
      <c r="V348" s="156"/>
      <c r="W348" s="156"/>
      <c r="X348" s="156"/>
      <c r="Y348" s="156"/>
      <c r="Z348" s="156"/>
      <c r="AA348" s="156"/>
      <c r="AB348" s="156"/>
      <c r="AC348" s="156"/>
      <c r="AD348" s="156"/>
      <c r="AE348" s="156"/>
      <c r="AF348" s="156"/>
      <c r="AG348" s="156"/>
      <c r="AH348" s="156"/>
      <c r="AI348" s="156"/>
      <c r="AJ348" s="156"/>
      <c r="AK348" s="170"/>
      <c r="AL348" s="170"/>
      <c r="AM348" s="54"/>
      <c r="AN348" s="181"/>
      <c r="AO348" s="181"/>
      <c r="AP348" s="181"/>
      <c r="AQ348" s="181"/>
      <c r="AR348" s="181"/>
      <c r="AS348" s="181"/>
      <c r="AT348" s="181"/>
      <c r="AU348" s="181"/>
      <c r="AV348" s="181"/>
      <c r="AW348" s="181"/>
      <c r="AX348" s="181"/>
      <c r="AY348" s="181"/>
      <c r="AZ348" s="181"/>
      <c r="BA348" s="181"/>
      <c r="BB348" s="181"/>
      <c r="BC348" s="181"/>
      <c r="BD348" s="181"/>
      <c r="BE348" s="181"/>
      <c r="BF348" s="181"/>
      <c r="BG348" s="181"/>
      <c r="BH348" s="181"/>
      <c r="BI348" s="181"/>
      <c r="BJ348" s="181"/>
      <c r="BK348" s="181"/>
      <c r="BL348" s="181"/>
      <c r="BM348" s="181"/>
      <c r="BN348" s="181"/>
      <c r="BO348" s="181"/>
      <c r="BP348" s="181"/>
      <c r="BQ348" s="55"/>
      <c r="BR348" s="15"/>
      <c r="BS348" s="16"/>
    </row>
    <row r="349" spans="1:71" ht="15.6" customHeight="1">
      <c r="A349" s="16"/>
      <c r="B349" s="16"/>
      <c r="C349" s="14"/>
      <c r="D349" s="188"/>
      <c r="E349" s="188"/>
      <c r="F349" s="188"/>
      <c r="G349" s="188"/>
      <c r="H349" s="188"/>
      <c r="I349" s="188"/>
      <c r="J349" s="188"/>
      <c r="K349" s="188"/>
      <c r="L349" s="188"/>
      <c r="M349" s="188"/>
      <c r="N349" s="188"/>
      <c r="O349" s="188"/>
      <c r="P349" s="188"/>
      <c r="Q349" s="188"/>
      <c r="R349" s="156"/>
      <c r="S349" s="156"/>
      <c r="T349" s="156"/>
      <c r="U349" s="156"/>
      <c r="V349" s="156"/>
      <c r="W349" s="156"/>
      <c r="X349" s="156"/>
      <c r="Y349" s="156"/>
      <c r="Z349" s="156"/>
      <c r="AA349" s="156"/>
      <c r="AB349" s="156"/>
      <c r="AC349" s="156"/>
      <c r="AD349" s="156"/>
      <c r="AE349" s="156"/>
      <c r="AF349" s="156"/>
      <c r="AG349" s="156"/>
      <c r="AH349" s="156"/>
      <c r="AI349" s="156"/>
      <c r="AJ349" s="156"/>
      <c r="AK349" s="170"/>
      <c r="AL349" s="170"/>
      <c r="AM349" s="56"/>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8"/>
      <c r="BR349" s="15"/>
      <c r="BS349" s="16"/>
    </row>
    <row r="350" spans="1:71" ht="15.6" customHeight="1">
      <c r="A350" s="16"/>
      <c r="B350" s="16"/>
      <c r="C350" s="14"/>
      <c r="D350" s="188"/>
      <c r="E350" s="188"/>
      <c r="F350" s="188"/>
      <c r="G350" s="188"/>
      <c r="H350" s="188"/>
      <c r="I350" s="188"/>
      <c r="J350" s="188"/>
      <c r="K350" s="188"/>
      <c r="L350" s="188"/>
      <c r="M350" s="188"/>
      <c r="N350" s="156"/>
      <c r="O350" s="156"/>
      <c r="P350" s="156"/>
      <c r="Q350" s="156"/>
      <c r="R350" s="156"/>
      <c r="S350" s="156"/>
      <c r="T350" s="156"/>
      <c r="U350" s="156"/>
      <c r="V350" s="156"/>
      <c r="W350" s="156"/>
      <c r="X350" s="124"/>
      <c r="Y350" s="124"/>
      <c r="Z350" s="124"/>
      <c r="AA350" s="151"/>
      <c r="AB350" s="151"/>
      <c r="AC350" s="151"/>
      <c r="AD350" s="151"/>
      <c r="AE350" s="151"/>
      <c r="AF350" s="151"/>
      <c r="AG350" s="151"/>
      <c r="AH350" s="151"/>
      <c r="AI350" s="151"/>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5"/>
      <c r="BS350" s="16"/>
    </row>
    <row r="351" spans="1:71" ht="18.600000000000001" customHeight="1">
      <c r="A351" s="16"/>
      <c r="B351" s="16"/>
      <c r="C351" s="14"/>
      <c r="D351" s="188"/>
      <c r="E351" s="188"/>
      <c r="F351" s="188"/>
      <c r="G351" s="188"/>
      <c r="H351" s="188"/>
      <c r="I351" s="188"/>
      <c r="J351" s="188"/>
      <c r="K351" s="188"/>
      <c r="L351" s="188"/>
      <c r="M351" s="188"/>
      <c r="N351" s="156"/>
      <c r="O351" s="156"/>
      <c r="P351" s="156"/>
      <c r="Q351" s="156"/>
      <c r="R351" s="156"/>
      <c r="S351" s="156"/>
      <c r="T351" s="156"/>
      <c r="U351" s="160" t="s">
        <v>19</v>
      </c>
      <c r="V351" s="156"/>
      <c r="W351" s="156"/>
      <c r="X351" s="156"/>
      <c r="Y351" s="156"/>
      <c r="Z351" s="156"/>
      <c r="AA351" s="151"/>
      <c r="AB351" s="161"/>
      <c r="AC351" s="151"/>
      <c r="AD351" s="151"/>
      <c r="AE351" s="151"/>
      <c r="AF351" s="151"/>
      <c r="AG351" s="151"/>
      <c r="AH351" s="151"/>
      <c r="AI351" s="151"/>
      <c r="AJ351" s="151"/>
      <c r="AK351" s="151"/>
      <c r="AL351" s="151"/>
      <c r="AM351" s="160" t="s">
        <v>12</v>
      </c>
      <c r="AN351" s="151"/>
      <c r="AO351" s="151"/>
      <c r="AP351" s="151"/>
      <c r="AQ351" s="151"/>
      <c r="AR351" s="151"/>
      <c r="AS351" s="151"/>
      <c r="AT351" s="151"/>
      <c r="AU351" s="151"/>
      <c r="AV351" s="151"/>
      <c r="AW351" s="151"/>
      <c r="AX351" s="151"/>
      <c r="AY351" s="151"/>
      <c r="AZ351" s="151"/>
      <c r="BA351" s="151"/>
      <c r="BB351" s="150"/>
      <c r="BC351" s="150"/>
      <c r="BD351" s="150"/>
      <c r="BE351" s="150"/>
      <c r="BF351" s="150"/>
      <c r="BG351" s="150"/>
      <c r="BH351" s="150"/>
      <c r="BI351" s="150"/>
      <c r="BJ351" s="150"/>
      <c r="BK351" s="150"/>
      <c r="BL351" s="150"/>
      <c r="BM351" s="150"/>
      <c r="BN351" s="150"/>
      <c r="BO351" s="150"/>
      <c r="BP351" s="150"/>
      <c r="BQ351" s="124"/>
      <c r="BR351" s="15"/>
      <c r="BS351" s="16"/>
    </row>
    <row r="352" spans="1:71" ht="15.6" customHeight="1">
      <c r="A352" s="16"/>
      <c r="B352" s="16"/>
      <c r="C352" s="14"/>
      <c r="D352" s="146" t="s">
        <v>13</v>
      </c>
      <c r="E352" s="147"/>
      <c r="F352" s="147"/>
      <c r="G352" s="147"/>
      <c r="H352" s="147"/>
      <c r="I352" s="147"/>
      <c r="J352" s="147"/>
      <c r="K352" s="147"/>
      <c r="L352" s="147"/>
      <c r="M352" s="148"/>
      <c r="N352" s="166" t="str">
        <f>IF([9]回答表!AD55="●","●","")</f>
        <v/>
      </c>
      <c r="O352" s="167"/>
      <c r="P352" s="167"/>
      <c r="Q352" s="168"/>
      <c r="R352" s="156"/>
      <c r="S352" s="156"/>
      <c r="T352" s="156"/>
      <c r="U352" s="169" t="str">
        <f>IF([9]回答表!AD55="●",[9]回答表!B632,"")</f>
        <v/>
      </c>
      <c r="V352" s="52"/>
      <c r="W352" s="52"/>
      <c r="X352" s="52"/>
      <c r="Y352" s="52"/>
      <c r="Z352" s="52"/>
      <c r="AA352" s="52"/>
      <c r="AB352" s="52"/>
      <c r="AC352" s="52"/>
      <c r="AD352" s="52"/>
      <c r="AE352" s="52"/>
      <c r="AF352" s="52"/>
      <c r="AG352" s="52"/>
      <c r="AH352" s="52"/>
      <c r="AI352" s="52"/>
      <c r="AJ352" s="53"/>
      <c r="AK352" s="206"/>
      <c r="AL352" s="206"/>
      <c r="AM352" s="169" t="str">
        <f>IF([9]回答表!AD55="●",[9]回答表!B638,"")</f>
        <v/>
      </c>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3"/>
      <c r="BR352" s="15"/>
      <c r="BS352" s="16"/>
    </row>
    <row r="353" spans="1:71" ht="15.6" customHeight="1">
      <c r="C353" s="14"/>
      <c r="D353" s="175"/>
      <c r="E353" s="176"/>
      <c r="F353" s="176"/>
      <c r="G353" s="176"/>
      <c r="H353" s="176"/>
      <c r="I353" s="176"/>
      <c r="J353" s="176"/>
      <c r="K353" s="176"/>
      <c r="L353" s="176"/>
      <c r="M353" s="177"/>
      <c r="N353" s="178"/>
      <c r="O353" s="179"/>
      <c r="P353" s="179"/>
      <c r="Q353" s="180"/>
      <c r="R353" s="156"/>
      <c r="S353" s="156"/>
      <c r="T353" s="156"/>
      <c r="U353" s="54"/>
      <c r="V353" s="181"/>
      <c r="W353" s="181"/>
      <c r="X353" s="181"/>
      <c r="Y353" s="181"/>
      <c r="Z353" s="181"/>
      <c r="AA353" s="181"/>
      <c r="AB353" s="181"/>
      <c r="AC353" s="181"/>
      <c r="AD353" s="181"/>
      <c r="AE353" s="181"/>
      <c r="AF353" s="181"/>
      <c r="AG353" s="181"/>
      <c r="AH353" s="181"/>
      <c r="AI353" s="181"/>
      <c r="AJ353" s="55"/>
      <c r="AK353" s="206"/>
      <c r="AL353" s="206"/>
      <c r="AM353" s="54"/>
      <c r="AN353" s="181"/>
      <c r="AO353" s="181"/>
      <c r="AP353" s="181"/>
      <c r="AQ353" s="181"/>
      <c r="AR353" s="181"/>
      <c r="AS353" s="181"/>
      <c r="AT353" s="181"/>
      <c r="AU353" s="181"/>
      <c r="AV353" s="181"/>
      <c r="AW353" s="181"/>
      <c r="AX353" s="181"/>
      <c r="AY353" s="181"/>
      <c r="AZ353" s="181"/>
      <c r="BA353" s="181"/>
      <c r="BB353" s="181"/>
      <c r="BC353" s="181"/>
      <c r="BD353" s="181"/>
      <c r="BE353" s="181"/>
      <c r="BF353" s="181"/>
      <c r="BG353" s="181"/>
      <c r="BH353" s="181"/>
      <c r="BI353" s="181"/>
      <c r="BJ353" s="181"/>
      <c r="BK353" s="181"/>
      <c r="BL353" s="181"/>
      <c r="BM353" s="181"/>
      <c r="BN353" s="181"/>
      <c r="BO353" s="181"/>
      <c r="BP353" s="181"/>
      <c r="BQ353" s="55"/>
      <c r="BR353" s="15"/>
    </row>
    <row r="354" spans="1:71" ht="15.6" customHeight="1">
      <c r="C354" s="14"/>
      <c r="D354" s="175"/>
      <c r="E354" s="176"/>
      <c r="F354" s="176"/>
      <c r="G354" s="176"/>
      <c r="H354" s="176"/>
      <c r="I354" s="176"/>
      <c r="J354" s="176"/>
      <c r="K354" s="176"/>
      <c r="L354" s="176"/>
      <c r="M354" s="177"/>
      <c r="N354" s="178"/>
      <c r="O354" s="179"/>
      <c r="P354" s="179"/>
      <c r="Q354" s="180"/>
      <c r="R354" s="156"/>
      <c r="S354" s="156"/>
      <c r="T354" s="156"/>
      <c r="U354" s="54"/>
      <c r="V354" s="181"/>
      <c r="W354" s="181"/>
      <c r="X354" s="181"/>
      <c r="Y354" s="181"/>
      <c r="Z354" s="181"/>
      <c r="AA354" s="181"/>
      <c r="AB354" s="181"/>
      <c r="AC354" s="181"/>
      <c r="AD354" s="181"/>
      <c r="AE354" s="181"/>
      <c r="AF354" s="181"/>
      <c r="AG354" s="181"/>
      <c r="AH354" s="181"/>
      <c r="AI354" s="181"/>
      <c r="AJ354" s="55"/>
      <c r="AK354" s="206"/>
      <c r="AL354" s="206"/>
      <c r="AM354" s="54"/>
      <c r="AN354" s="181"/>
      <c r="AO354" s="181"/>
      <c r="AP354" s="181"/>
      <c r="AQ354" s="181"/>
      <c r="AR354" s="181"/>
      <c r="AS354" s="181"/>
      <c r="AT354" s="181"/>
      <c r="AU354" s="181"/>
      <c r="AV354" s="181"/>
      <c r="AW354" s="181"/>
      <c r="AX354" s="181"/>
      <c r="AY354" s="181"/>
      <c r="AZ354" s="181"/>
      <c r="BA354" s="181"/>
      <c r="BB354" s="181"/>
      <c r="BC354" s="181"/>
      <c r="BD354" s="181"/>
      <c r="BE354" s="181"/>
      <c r="BF354" s="181"/>
      <c r="BG354" s="181"/>
      <c r="BH354" s="181"/>
      <c r="BI354" s="181"/>
      <c r="BJ354" s="181"/>
      <c r="BK354" s="181"/>
      <c r="BL354" s="181"/>
      <c r="BM354" s="181"/>
      <c r="BN354" s="181"/>
      <c r="BO354" s="181"/>
      <c r="BP354" s="181"/>
      <c r="BQ354" s="55"/>
      <c r="BR354" s="15"/>
    </row>
    <row r="355" spans="1:71" ht="15.6" customHeight="1">
      <c r="C355" s="14"/>
      <c r="D355" s="153"/>
      <c r="E355" s="154"/>
      <c r="F355" s="154"/>
      <c r="G355" s="154"/>
      <c r="H355" s="154"/>
      <c r="I355" s="154"/>
      <c r="J355" s="154"/>
      <c r="K355" s="154"/>
      <c r="L355" s="154"/>
      <c r="M355" s="155"/>
      <c r="N355" s="185"/>
      <c r="O355" s="186"/>
      <c r="P355" s="186"/>
      <c r="Q355" s="187"/>
      <c r="R355" s="156"/>
      <c r="S355" s="156"/>
      <c r="T355" s="156"/>
      <c r="U355" s="56"/>
      <c r="V355" s="57"/>
      <c r="W355" s="57"/>
      <c r="X355" s="57"/>
      <c r="Y355" s="57"/>
      <c r="Z355" s="57"/>
      <c r="AA355" s="57"/>
      <c r="AB355" s="57"/>
      <c r="AC355" s="57"/>
      <c r="AD355" s="57"/>
      <c r="AE355" s="57"/>
      <c r="AF355" s="57"/>
      <c r="AG355" s="57"/>
      <c r="AH355" s="57"/>
      <c r="AI355" s="57"/>
      <c r="AJ355" s="58"/>
      <c r="AK355" s="206"/>
      <c r="AL355" s="206"/>
      <c r="AM355" s="56"/>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8"/>
      <c r="BR355" s="15"/>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row>
    <row r="358" spans="1:71" ht="15.6" customHeight="1"/>
    <row r="359" spans="1:71" ht="15.6" customHeight="1"/>
    <row r="360" spans="1:71" ht="15.6" customHeight="1"/>
    <row r="361" spans="1:71" ht="21.95" customHeight="1">
      <c r="C361" s="71" t="s">
        <v>32</v>
      </c>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row>
    <row r="362" spans="1:71" ht="21.95" customHeight="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row>
    <row r="363" spans="1:71" ht="21.95" customHeight="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row>
    <row r="364" spans="1:71" ht="15.6" customHeight="1">
      <c r="C364" s="304"/>
      <c r="D364" s="305"/>
      <c r="E364" s="305"/>
      <c r="F364" s="305"/>
      <c r="G364" s="305"/>
      <c r="H364" s="305"/>
      <c r="I364" s="305"/>
      <c r="J364" s="305"/>
      <c r="K364" s="305"/>
      <c r="L364" s="305"/>
      <c r="M364" s="305"/>
      <c r="N364" s="305"/>
      <c r="O364" s="305"/>
      <c r="P364" s="305"/>
      <c r="Q364" s="305"/>
      <c r="R364" s="305"/>
      <c r="S364" s="305"/>
      <c r="T364" s="305"/>
      <c r="U364" s="305"/>
      <c r="V364" s="305"/>
      <c r="W364" s="305"/>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306"/>
    </row>
    <row r="365" spans="1:71" ht="18.95" customHeight="1">
      <c r="C365" s="307"/>
      <c r="D365" s="72" t="str">
        <f>IF([9]回答表!R56="●",[9]回答表!B651,"")</f>
        <v>　地域医療構想調整会議での方針を踏まえ、公立病院経営強化プランを策定した。経営体制については、現行の公営企業法全部適用の形態での病院運営が最善と判断し、令和５年３月に策定した「西伯病院経営強化プラン」にもその旨を記載している。</v>
      </c>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4"/>
      <c r="BR365" s="308"/>
    </row>
    <row r="366" spans="1:71" ht="23.45" customHeight="1">
      <c r="C366" s="307"/>
      <c r="D366" s="75"/>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76"/>
      <c r="BR366" s="308"/>
    </row>
    <row r="367" spans="1:71" ht="23.45" customHeight="1">
      <c r="C367" s="307"/>
      <c r="D367" s="75"/>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76"/>
      <c r="BR367" s="308"/>
    </row>
    <row r="368" spans="1:71" ht="23.45" customHeight="1">
      <c r="C368" s="307"/>
      <c r="D368" s="75"/>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76"/>
      <c r="BR368" s="308"/>
    </row>
    <row r="369" spans="3:70" ht="23.45" customHeight="1">
      <c r="C369" s="307"/>
      <c r="D369" s="75"/>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76"/>
      <c r="BR369" s="308"/>
    </row>
    <row r="370" spans="3:70" ht="23.45" customHeight="1">
      <c r="C370" s="307"/>
      <c r="D370" s="75"/>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76"/>
      <c r="BR370" s="308"/>
    </row>
    <row r="371" spans="3:70" ht="23.45" customHeight="1">
      <c r="C371" s="307"/>
      <c r="D371" s="75"/>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76"/>
      <c r="BR371" s="308"/>
    </row>
    <row r="372" spans="3:70" ht="23.45" customHeight="1">
      <c r="C372" s="307"/>
      <c r="D372" s="75"/>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76"/>
      <c r="BR372" s="308"/>
    </row>
    <row r="373" spans="3:70" ht="23.45" customHeight="1">
      <c r="C373" s="307"/>
      <c r="D373" s="75"/>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76"/>
      <c r="BR373" s="308"/>
    </row>
    <row r="374" spans="3:70" ht="23.45" customHeight="1">
      <c r="C374" s="307"/>
      <c r="D374" s="75"/>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76"/>
      <c r="BR374" s="308"/>
    </row>
    <row r="375" spans="3:70" ht="23.45" customHeight="1">
      <c r="C375" s="307"/>
      <c r="D375" s="75"/>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76"/>
      <c r="BR375" s="308"/>
    </row>
    <row r="376" spans="3:70" ht="23.45" customHeight="1">
      <c r="C376" s="307"/>
      <c r="D376" s="75"/>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76"/>
      <c r="BR376" s="308"/>
    </row>
    <row r="377" spans="3:70" ht="23.45" customHeight="1">
      <c r="C377" s="307"/>
      <c r="D377" s="75"/>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76"/>
      <c r="BR377" s="308"/>
    </row>
    <row r="378" spans="3:70" ht="23.45" customHeight="1">
      <c r="C378" s="307"/>
      <c r="D378" s="75"/>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76"/>
      <c r="BR378" s="308"/>
    </row>
    <row r="379" spans="3:70" ht="23.45" customHeight="1">
      <c r="C379" s="307"/>
      <c r="D379" s="75"/>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76"/>
      <c r="BR379" s="308"/>
    </row>
    <row r="380" spans="3:70" ht="23.45" customHeight="1">
      <c r="C380" s="307"/>
      <c r="D380" s="75"/>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76"/>
      <c r="BR380" s="308"/>
    </row>
    <row r="381" spans="3:70" ht="23.45" customHeight="1">
      <c r="C381" s="307"/>
      <c r="D381" s="75"/>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76"/>
      <c r="BR381" s="308"/>
    </row>
    <row r="382" spans="3:70" ht="23.45" customHeight="1">
      <c r="C382" s="307"/>
      <c r="D382" s="75"/>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76"/>
      <c r="BR382" s="308"/>
    </row>
    <row r="383" spans="3:70" ht="23.45" customHeight="1">
      <c r="C383" s="307"/>
      <c r="D383" s="77"/>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c r="BM383" s="78"/>
      <c r="BN383" s="78"/>
      <c r="BO383" s="78"/>
      <c r="BP383" s="78"/>
      <c r="BQ383" s="79"/>
      <c r="BR383" s="15"/>
    </row>
    <row r="384" spans="3:70" ht="12.6" customHeight="1">
      <c r="C384" s="24"/>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6"/>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下水道事業（農業集落排水施設）</vt:lpstr>
      <vt:lpstr>下水道事業（特定地域排水処理施設）</vt:lpstr>
      <vt:lpstr>下水道事業（小規模集合排水施設）</vt:lpstr>
      <vt:lpstr>下水道事業（特定環境保全公共下水道）</vt:lpstr>
      <vt:lpstr>水道事業</vt:lpstr>
      <vt:lpstr>電気事業</vt:lpstr>
      <vt:lpstr>病院事業</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水道事業!Print_Area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荊尾 雅之</cp:lastModifiedBy>
  <cp:lastPrinted>2017-04-07T06:12:14Z</cp:lastPrinted>
  <dcterms:created xsi:type="dcterms:W3CDTF">2016-02-29T11:30:48Z</dcterms:created>
  <dcterms:modified xsi:type="dcterms:W3CDTF">2024-05-07T07:49:27Z</dcterms:modified>
</cp:coreProperties>
</file>