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F6566FD0-A2C4-45C3-8B18-7CA825617B62}" xr6:coauthVersionLast="47" xr6:coauthVersionMax="47" xr10:uidLastSave="{00000000-0000-0000-0000-000000000000}"/>
  <bookViews>
    <workbookView xWindow="-120" yWindow="-120" windowWidth="29040" windowHeight="15840" tabRatio="549" activeTab="2" xr2:uid="{00000000-000D-0000-FFFF-FFFF00000000}"/>
  </bookViews>
  <sheets>
    <sheet name="二十世紀【終了】" sheetId="6854" r:id="rId1"/>
    <sheet name="なつひめ・新甘泉【終了】" sheetId="6855" r:id="rId2"/>
    <sheet name="王秋【終了】" sheetId="6856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1">なつひめ・新甘泉【終了】!$A$1:$AI$55</definedName>
    <definedName name="_xlnm.Print_Area" localSheetId="2">王秋【終了】!$J$5:$AA$70</definedName>
    <definedName name="_xlnm.Print_Area" localSheetId="0">二十世紀【終了】!$A$1:$AK$52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4" i="6856" l="1"/>
  <c r="AT24" i="6856"/>
  <c r="AS24" i="6856"/>
  <c r="AT25" i="6856"/>
  <c r="AU25" i="6856"/>
  <c r="AV25" i="6856"/>
  <c r="AW25" i="6856"/>
  <c r="AX25" i="6856"/>
  <c r="AY25" i="6856"/>
  <c r="AV24" i="6856"/>
  <c r="AW24" i="6856"/>
  <c r="AX24" i="6856"/>
  <c r="AY24" i="6856"/>
  <c r="AV19" i="6855"/>
  <c r="AH24" i="6856" l="1"/>
  <c r="AR23" i="6854" l="1"/>
  <c r="K62" i="6856" l="1"/>
  <c r="AO36" i="6854" l="1"/>
  <c r="W62" i="6856"/>
  <c r="U62" i="6856"/>
  <c r="V62" i="6856"/>
  <c r="X62" i="6856"/>
  <c r="Y62" i="6856"/>
  <c r="Z62" i="6856"/>
  <c r="AA62" i="6856"/>
  <c r="U64" i="6856"/>
  <c r="V64" i="6856"/>
  <c r="W64" i="6856"/>
  <c r="X64" i="6856"/>
  <c r="Y64" i="6856"/>
  <c r="Z64" i="6856"/>
  <c r="AA64" i="6856"/>
  <c r="U63" i="6856"/>
  <c r="V63" i="6856"/>
  <c r="W63" i="6856"/>
  <c r="X63" i="6856"/>
  <c r="Y63" i="6856"/>
  <c r="Z63" i="6856"/>
  <c r="AA63" i="6856"/>
  <c r="K63" i="6856"/>
  <c r="AS48" i="6856" l="1"/>
  <c r="AS49" i="6856"/>
  <c r="AT49" i="6856"/>
  <c r="AU49" i="6856"/>
  <c r="AV49" i="6856"/>
  <c r="AW49" i="6856"/>
  <c r="AX49" i="6856"/>
  <c r="AY49" i="6856"/>
  <c r="AT48" i="6856"/>
  <c r="AU48" i="6856"/>
  <c r="AV48" i="6856"/>
  <c r="AW48" i="6856"/>
  <c r="AX48" i="6856"/>
  <c r="AY48" i="6856"/>
  <c r="U65" i="6856"/>
  <c r="U66" i="6856"/>
  <c r="V66" i="6856"/>
  <c r="W66" i="6856"/>
  <c r="X66" i="6856"/>
  <c r="Y66" i="6856"/>
  <c r="Z66" i="6856"/>
  <c r="AA66" i="6856"/>
  <c r="V65" i="6856"/>
  <c r="W65" i="6856"/>
  <c r="X65" i="6856"/>
  <c r="Y65" i="6856"/>
  <c r="Z65" i="6856"/>
  <c r="AA65" i="6856"/>
  <c r="T64" i="6856"/>
  <c r="AR49" i="6856" s="1"/>
  <c r="S64" i="6856"/>
  <c r="AQ49" i="6856" s="1"/>
  <c r="R64" i="6856"/>
  <c r="AP49" i="6856" s="1"/>
  <c r="Q64" i="6856"/>
  <c r="AO49" i="6856" s="1"/>
  <c r="P64" i="6856"/>
  <c r="AN49" i="6856" s="1"/>
  <c r="O64" i="6856"/>
  <c r="AM49" i="6856" s="1"/>
  <c r="N64" i="6856"/>
  <c r="AL49" i="6856" s="1"/>
  <c r="M64" i="6856"/>
  <c r="AK49" i="6856" s="1"/>
  <c r="L64" i="6856"/>
  <c r="AJ49" i="6856" s="1"/>
  <c r="K64" i="6856"/>
  <c r="AI49" i="6856" s="1"/>
  <c r="T63" i="6856"/>
  <c r="AR48" i="6856" s="1"/>
  <c r="S63" i="6856"/>
  <c r="AQ48" i="6856" s="1"/>
  <c r="R63" i="6856"/>
  <c r="AP48" i="6856" s="1"/>
  <c r="Q63" i="6856"/>
  <c r="AO48" i="6856" s="1"/>
  <c r="P63" i="6856"/>
  <c r="AN48" i="6856" s="1"/>
  <c r="O63" i="6856"/>
  <c r="AM48" i="6856" s="1"/>
  <c r="N63" i="6856"/>
  <c r="AL48" i="6856" s="1"/>
  <c r="M63" i="6856"/>
  <c r="AK48" i="6856" s="1"/>
  <c r="L63" i="6856"/>
  <c r="AJ48" i="6856" s="1"/>
  <c r="AI48" i="6856"/>
  <c r="T62" i="6856"/>
  <c r="S62" i="6856"/>
  <c r="R62" i="6856"/>
  <c r="Q62" i="6856"/>
  <c r="P62" i="6856"/>
  <c r="O62" i="6856"/>
  <c r="N62" i="6856"/>
  <c r="M62" i="6856"/>
  <c r="L62" i="6856"/>
  <c r="AS25" i="6856"/>
  <c r="AR25" i="6856"/>
  <c r="AQ25" i="6856"/>
  <c r="AP25" i="6856"/>
  <c r="AO25" i="6856"/>
  <c r="AN25" i="6856"/>
  <c r="AM25" i="6856"/>
  <c r="AL25" i="6856"/>
  <c r="AK25" i="6856"/>
  <c r="AJ25" i="6856"/>
  <c r="AI25" i="6856"/>
  <c r="AH25" i="6856"/>
  <c r="AR24" i="6856"/>
  <c r="AQ24" i="6856"/>
  <c r="AP24" i="6856"/>
  <c r="AO24" i="6856"/>
  <c r="AN24" i="6856"/>
  <c r="AM24" i="6856"/>
  <c r="AL24" i="6856"/>
  <c r="AK24" i="6856"/>
  <c r="AJ24" i="6856"/>
  <c r="AI24" i="6856"/>
  <c r="T66" i="6856" l="1"/>
  <c r="T65" i="6856"/>
  <c r="M65" i="6856"/>
  <c r="N65" i="6856"/>
  <c r="K65" i="6856"/>
  <c r="O65" i="6856"/>
  <c r="P65" i="6856"/>
  <c r="Q66" i="6856"/>
  <c r="Q65" i="6856"/>
  <c r="L65" i="6856"/>
  <c r="R66" i="6856"/>
  <c r="R65" i="6856"/>
  <c r="S66" i="6856"/>
  <c r="S65" i="6856"/>
  <c r="K66" i="6856"/>
  <c r="L66" i="6856"/>
  <c r="M66" i="6856"/>
  <c r="N66" i="6856"/>
  <c r="O66" i="6856"/>
  <c r="P66" i="6856"/>
  <c r="AZ36" i="6854" l="1"/>
  <c r="AZ35" i="6854"/>
  <c r="AZ34" i="6854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7" i="6854"/>
  <c r="BA8" i="6854"/>
  <c r="BA12" i="6854"/>
  <c r="BA13" i="6854"/>
  <c r="BA17" i="6854"/>
  <c r="BA18" i="6854"/>
  <c r="BA22" i="6854"/>
  <c r="BA23" i="6854"/>
  <c r="BA27" i="6854"/>
  <c r="BA28" i="6854"/>
  <c r="BA32" i="6854"/>
  <c r="BA33" i="6854"/>
  <c r="BA34" i="6854"/>
  <c r="BA35" i="6854"/>
  <c r="BA36" i="6854"/>
  <c r="BA38" i="6854" l="1"/>
  <c r="AZ38" i="6854"/>
  <c r="BA37" i="6854"/>
  <c r="AZ37" i="6854"/>
  <c r="AY26" i="6855" l="1"/>
  <c r="AY25" i="6855"/>
  <c r="AY24" i="6855"/>
  <c r="AY20" i="6855"/>
  <c r="AY19" i="6855"/>
  <c r="AY15" i="6855"/>
  <c r="AY14" i="6855"/>
  <c r="AJ36" i="6854"/>
  <c r="AU28" i="6854" l="1"/>
  <c r="M47" i="6855" l="1"/>
  <c r="AQ27" i="6855"/>
  <c r="AO26" i="6855" l="1"/>
  <c r="T47" i="6855" l="1"/>
  <c r="S47" i="6855"/>
  <c r="R47" i="6855"/>
  <c r="Q47" i="6855"/>
  <c r="P47" i="6855"/>
  <c r="AU35" i="6854"/>
  <c r="AE37" i="6854" s="1"/>
  <c r="AU36" i="6854"/>
  <c r="O47" i="6855"/>
  <c r="N47" i="6855"/>
  <c r="L47" i="6855"/>
  <c r="K47" i="6855"/>
  <c r="AO34" i="6854"/>
  <c r="AP34" i="6854"/>
  <c r="Z36" i="6854" s="1"/>
  <c r="AN26" i="6855"/>
  <c r="AP26" i="6855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P36" i="6854"/>
  <c r="O49" i="6855"/>
  <c r="O48" i="6855"/>
  <c r="AS33" i="6855" s="1"/>
  <c r="AS34" i="6854"/>
  <c r="AC36" i="6854" s="1"/>
  <c r="AQ22" i="6854"/>
  <c r="AQ7" i="6854"/>
  <c r="AQ28" i="6854"/>
  <c r="AQ27" i="6854"/>
  <c r="AQ23" i="6854"/>
  <c r="AQ18" i="6854"/>
  <c r="AQ17" i="6854"/>
  <c r="AQ13" i="6854"/>
  <c r="AQ12" i="6854"/>
  <c r="AN9" i="6855"/>
  <c r="AO9" i="6855"/>
  <c r="AP9" i="6855"/>
  <c r="AQ9" i="6855"/>
  <c r="AR9" i="6855"/>
  <c r="AS9" i="6855"/>
  <c r="AT9" i="6855"/>
  <c r="AU9" i="6855"/>
  <c r="AV9" i="6855"/>
  <c r="AW9" i="6855"/>
  <c r="AX9" i="6855"/>
  <c r="AY9" i="6855"/>
  <c r="AN10" i="6855"/>
  <c r="AO10" i="6855"/>
  <c r="AP10" i="6855"/>
  <c r="AQ10" i="6855"/>
  <c r="AR10" i="6855"/>
  <c r="AS10" i="6855"/>
  <c r="AT10" i="6855"/>
  <c r="AU10" i="6855"/>
  <c r="AV10" i="6855"/>
  <c r="AW10" i="6855"/>
  <c r="AX10" i="6855"/>
  <c r="AY10" i="6855"/>
  <c r="AN14" i="6855"/>
  <c r="AO14" i="6855"/>
  <c r="AP14" i="6855"/>
  <c r="AQ14" i="6855"/>
  <c r="AR14" i="6855"/>
  <c r="AS14" i="6855"/>
  <c r="AT14" i="6855"/>
  <c r="AU14" i="6855"/>
  <c r="AV14" i="6855"/>
  <c r="AW14" i="6855"/>
  <c r="AX14" i="6855"/>
  <c r="AN15" i="6855"/>
  <c r="AO15" i="6855"/>
  <c r="AP15" i="6855"/>
  <c r="AQ15" i="6855"/>
  <c r="AR15" i="6855"/>
  <c r="AS15" i="6855"/>
  <c r="AT15" i="6855"/>
  <c r="AU15" i="6855"/>
  <c r="AV15" i="6855"/>
  <c r="AW15" i="6855"/>
  <c r="AX15" i="6855"/>
  <c r="AN19" i="6855"/>
  <c r="AO19" i="6855"/>
  <c r="AP19" i="6855"/>
  <c r="AQ19" i="6855"/>
  <c r="AR19" i="6855"/>
  <c r="AS19" i="6855"/>
  <c r="AT19" i="6855"/>
  <c r="AU19" i="6855"/>
  <c r="AW19" i="6855"/>
  <c r="AX19" i="6855"/>
  <c r="AN20" i="6855"/>
  <c r="AO20" i="6855"/>
  <c r="AP20" i="6855"/>
  <c r="AQ20" i="6855"/>
  <c r="AR20" i="6855"/>
  <c r="AS20" i="6855"/>
  <c r="AT20" i="6855"/>
  <c r="AU20" i="6855"/>
  <c r="AV20" i="6855"/>
  <c r="AW20" i="6855"/>
  <c r="AX20" i="6855"/>
  <c r="AN24" i="6855"/>
  <c r="AO24" i="6855"/>
  <c r="AP24" i="6855"/>
  <c r="AQ24" i="6855"/>
  <c r="AR24" i="6855"/>
  <c r="AS24" i="6855"/>
  <c r="AT24" i="6855"/>
  <c r="AU24" i="6855"/>
  <c r="AV24" i="6855"/>
  <c r="AW24" i="6855"/>
  <c r="AX24" i="6855"/>
  <c r="AN25" i="6855"/>
  <c r="AO25" i="6855"/>
  <c r="AP25" i="6855"/>
  <c r="AQ25" i="6855"/>
  <c r="AR25" i="6855"/>
  <c r="AS25" i="6855"/>
  <c r="AT25" i="6855"/>
  <c r="AU25" i="6855"/>
  <c r="AV25" i="6855"/>
  <c r="AW25" i="6855"/>
  <c r="AX25" i="6855"/>
  <c r="AQ26" i="6855"/>
  <c r="AR26" i="6855"/>
  <c r="AS26" i="6855"/>
  <c r="AT26" i="6855"/>
  <c r="AU26" i="6855"/>
  <c r="AV26" i="6855"/>
  <c r="AW26" i="6855"/>
  <c r="AX26" i="6855"/>
  <c r="AI47" i="6855" s="1"/>
  <c r="AN27" i="6855"/>
  <c r="AO27" i="6855"/>
  <c r="AP27" i="6855"/>
  <c r="AR27" i="6855"/>
  <c r="AS27" i="6855"/>
  <c r="AT27" i="6855"/>
  <c r="AU27" i="6855"/>
  <c r="AE48" i="6855" s="1"/>
  <c r="AV27" i="6855"/>
  <c r="AW27" i="6855"/>
  <c r="AX27" i="6855"/>
  <c r="AY27" i="6855"/>
  <c r="AY29" i="6855" s="1"/>
  <c r="AN28" i="6855"/>
  <c r="AO28" i="6855"/>
  <c r="AP28" i="6855"/>
  <c r="AQ28" i="6855"/>
  <c r="AR28" i="6855"/>
  <c r="AC49" i="6855" s="1"/>
  <c r="AS28" i="6855"/>
  <c r="AT28" i="6855"/>
  <c r="AU28" i="6855"/>
  <c r="AV28" i="6855"/>
  <c r="AW28" i="6855"/>
  <c r="AX28" i="6855"/>
  <c r="AY28" i="6855"/>
  <c r="AY30" i="6855" s="1"/>
  <c r="K48" i="6855"/>
  <c r="AO33" i="6855" s="1"/>
  <c r="L48" i="6855"/>
  <c r="AP33" i="6855" s="1"/>
  <c r="M48" i="6855"/>
  <c r="AQ33" i="6855" s="1"/>
  <c r="N48" i="6855"/>
  <c r="P48" i="6855"/>
  <c r="Q48" i="6855"/>
  <c r="R48" i="6855"/>
  <c r="AV33" i="6855" s="1"/>
  <c r="S48" i="6855"/>
  <c r="AW33" i="6855" s="1"/>
  <c r="T48" i="6855"/>
  <c r="K49" i="6855"/>
  <c r="L49" i="6855"/>
  <c r="AP34" i="6855" s="1"/>
  <c r="M49" i="6855"/>
  <c r="AQ34" i="6855" s="1"/>
  <c r="N49" i="6855"/>
  <c r="P49" i="6855"/>
  <c r="AT34" i="6855" s="1"/>
  <c r="Q49" i="6855"/>
  <c r="AU34" i="6855" s="1"/>
  <c r="R49" i="6855"/>
  <c r="AV34" i="6855" s="1"/>
  <c r="S49" i="6855"/>
  <c r="AW34" i="6855" s="1"/>
  <c r="T49" i="6855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A36" i="6854" s="1"/>
  <c r="AR34" i="6854"/>
  <c r="AT34" i="6854"/>
  <c r="AU34" i="6854"/>
  <c r="AV34" i="6854"/>
  <c r="AF36" i="6854" s="1"/>
  <c r="AW34" i="6854"/>
  <c r="AG36" i="6854" s="1"/>
  <c r="AX34" i="6854"/>
  <c r="AH36" i="6854" s="1"/>
  <c r="AY34" i="6854"/>
  <c r="AI36" i="6854" s="1"/>
  <c r="T36" i="6854" s="1"/>
  <c r="AO35" i="6854"/>
  <c r="Y37" i="6854" s="1"/>
  <c r="AQ35" i="6854"/>
  <c r="AA37" i="6854" s="1"/>
  <c r="K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K37" i="6854"/>
  <c r="Y38" i="6854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V8" i="6854"/>
  <c r="AX8" i="6854"/>
  <c r="AS8" i="6854"/>
  <c r="AW8" i="6854"/>
  <c r="AS36" i="6854"/>
  <c r="AY8" i="6854"/>
  <c r="AX36" i="6854"/>
  <c r="AH38" i="6854" s="1"/>
  <c r="AU8" i="6854"/>
  <c r="AQ8" i="6854"/>
  <c r="AR8" i="6854"/>
  <c r="AK38" i="6854"/>
  <c r="AT8" i="6854"/>
  <c r="AW36" i="6854"/>
  <c r="AG38" i="6854" s="1"/>
  <c r="AR36" i="6854"/>
  <c r="AB38" i="6854" s="1"/>
  <c r="AY36" i="6854"/>
  <c r="AI38" i="6854" s="1"/>
  <c r="AV36" i="6854"/>
  <c r="AF38" i="6854" s="1"/>
  <c r="AT36" i="6854"/>
  <c r="AJ38" i="6854"/>
  <c r="AQ36" i="6854"/>
  <c r="AA38" i="6854" s="1"/>
  <c r="Z38" i="6854"/>
  <c r="AE38" i="6854"/>
  <c r="H18" i="6851" l="1"/>
  <c r="AK18" i="6851"/>
  <c r="AY18" i="6851"/>
  <c r="AG18" i="6851"/>
  <c r="AI19" i="6851"/>
  <c r="AM19" i="6851"/>
  <c r="AC18" i="6851"/>
  <c r="AW18" i="6851"/>
  <c r="T51" i="6855"/>
  <c r="AG49" i="6855"/>
  <c r="Z49" i="6855"/>
  <c r="AH48" i="6855"/>
  <c r="Y48" i="6855"/>
  <c r="AO36" i="6855" s="1"/>
  <c r="O51" i="6855"/>
  <c r="Q50" i="6855"/>
  <c r="AS34" i="6855"/>
  <c r="T50" i="6855"/>
  <c r="AG47" i="6855"/>
  <c r="AG51" i="6855" s="1"/>
  <c r="AU30" i="6855"/>
  <c r="AS29" i="6855"/>
  <c r="AP30" i="6855"/>
  <c r="AP37" i="6855"/>
  <c r="AA47" i="6855"/>
  <c r="AI49" i="6855"/>
  <c r="AI51" i="6855" s="1"/>
  <c r="AX30" i="6855"/>
  <c r="AE49" i="6855"/>
  <c r="AU37" i="6855" s="1"/>
  <c r="AT30" i="6855"/>
  <c r="AD49" i="6855"/>
  <c r="AS37" i="6855"/>
  <c r="AX34" i="6855"/>
  <c r="R51" i="6855"/>
  <c r="M51" i="6855"/>
  <c r="L51" i="6855"/>
  <c r="P38" i="6854"/>
  <c r="J38" i="6854"/>
  <c r="AP41" i="6854" s="1"/>
  <c r="T38" i="6854"/>
  <c r="R38" i="6854"/>
  <c r="Q38" i="6854"/>
  <c r="AW41" i="6854" s="1"/>
  <c r="AF40" i="6854"/>
  <c r="L38" i="6854"/>
  <c r="AR41" i="6854" s="1"/>
  <c r="K38" i="6854"/>
  <c r="AQ41" i="6854" s="1"/>
  <c r="AX36" i="6855"/>
  <c r="AS30" i="6855"/>
  <c r="AP29" i="6855"/>
  <c r="AX29" i="6855"/>
  <c r="AI48" i="6855"/>
  <c r="AW30" i="6855"/>
  <c r="AQ30" i="6855"/>
  <c r="AW37" i="6855"/>
  <c r="AH47" i="6855"/>
  <c r="AB48" i="6855"/>
  <c r="AR36" i="6855" s="1"/>
  <c r="AG48" i="6855"/>
  <c r="AW36" i="6855" s="1"/>
  <c r="AQ29" i="6855"/>
  <c r="Z47" i="6855"/>
  <c r="Z51" i="6855" s="1"/>
  <c r="AF47" i="6855"/>
  <c r="AD48" i="6855"/>
  <c r="AT36" i="6855" s="1"/>
  <c r="AC48" i="6855"/>
  <c r="AS36" i="6855" s="1"/>
  <c r="AO29" i="6855"/>
  <c r="AA48" i="6855"/>
  <c r="AN29" i="6855"/>
  <c r="AF48" i="6855"/>
  <c r="AV36" i="6855" s="1"/>
  <c r="N50" i="6855"/>
  <c r="N51" i="6855"/>
  <c r="AU33" i="6855"/>
  <c r="K51" i="6855"/>
  <c r="K50" i="6855"/>
  <c r="R50" i="6855"/>
  <c r="AX33" i="6855"/>
  <c r="S50" i="6855"/>
  <c r="AU36" i="6855"/>
  <c r="AR30" i="6855"/>
  <c r="AE47" i="6855"/>
  <c r="Y47" i="6855"/>
  <c r="AV30" i="6855"/>
  <c r="AB49" i="6855"/>
  <c r="AR37" i="6855" s="1"/>
  <c r="AF49" i="6855"/>
  <c r="M50" i="6855"/>
  <c r="AD47" i="6855"/>
  <c r="AC47" i="6855"/>
  <c r="AW29" i="6855"/>
  <c r="AA49" i="6855"/>
  <c r="O50" i="6855"/>
  <c r="AN30" i="6855"/>
  <c r="Z48" i="6855"/>
  <c r="AH49" i="6855"/>
  <c r="AX37" i="6855" s="1"/>
  <c r="AR29" i="6855"/>
  <c r="AT29" i="6855"/>
  <c r="S51" i="6855"/>
  <c r="AT37" i="6855"/>
  <c r="P51" i="6855"/>
  <c r="AO30" i="6855"/>
  <c r="AU29" i="6855"/>
  <c r="Y49" i="6855"/>
  <c r="AO37" i="6855" s="1"/>
  <c r="AB47" i="6855"/>
  <c r="AV29" i="6855"/>
  <c r="Q51" i="6855"/>
  <c r="L50" i="6855"/>
  <c r="AR34" i="6855"/>
  <c r="AO34" i="6855"/>
  <c r="AR33" i="6855"/>
  <c r="P50" i="6855"/>
  <c r="AT33" i="6855"/>
  <c r="AY38" i="6854"/>
  <c r="AV41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AQ40" i="6854"/>
  <c r="S38" i="6854"/>
  <c r="AY41" i="6854" s="1"/>
  <c r="U38" i="6854"/>
  <c r="BA41" i="6854" s="1"/>
  <c r="Z39" i="6854"/>
  <c r="Z40" i="6854"/>
  <c r="T37" i="6854"/>
  <c r="AW38" i="6854"/>
  <c r="AY37" i="6854"/>
  <c r="AQ37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K36" i="6854"/>
  <c r="AA39" i="6854"/>
  <c r="AA40" i="6854"/>
  <c r="R37" i="6854"/>
  <c r="AX40" i="6854" s="1"/>
  <c r="O37" i="6854"/>
  <c r="AU40" i="6854" s="1"/>
  <c r="AC39" i="6854"/>
  <c r="Q36" i="6854"/>
  <c r="AG39" i="6854"/>
  <c r="AG40" i="6854"/>
  <c r="L37" i="6854"/>
  <c r="AR40" i="6854" s="1"/>
  <c r="M37" i="6854"/>
  <c r="AS40" i="6854" s="1"/>
  <c r="AH39" i="6854"/>
  <c r="R36" i="6854"/>
  <c r="Y36" i="6854"/>
  <c r="AU38" i="6854"/>
  <c r="AR37" i="6854"/>
  <c r="AO37" i="6854"/>
  <c r="AF37" i="6854"/>
  <c r="Q37" i="6854" s="1"/>
  <c r="AW40" i="6854" s="1"/>
  <c r="AE36" i="6854"/>
  <c r="AK36" i="6854"/>
  <c r="AS37" i="6854"/>
  <c r="AW37" i="6854"/>
  <c r="AD36" i="6854"/>
  <c r="AB36" i="6854"/>
  <c r="M36" i="6854" s="1"/>
  <c r="S37" i="6854"/>
  <c r="AP38" i="6854"/>
  <c r="S36" i="6854"/>
  <c r="AI40" i="6854"/>
  <c r="AI39" i="6854"/>
  <c r="AY37" i="6855" l="1"/>
  <c r="AY36" i="6855"/>
  <c r="AI50" i="6855"/>
  <c r="AZ41" i="6854"/>
  <c r="T40" i="6854"/>
  <c r="AZ40" i="6854"/>
  <c r="T39" i="6854"/>
  <c r="AG50" i="6855"/>
  <c r="AA50" i="6855"/>
  <c r="AH51" i="6855"/>
  <c r="S40" i="6854"/>
  <c r="AH50" i="6855"/>
  <c r="AF50" i="6855"/>
  <c r="Z50" i="6855"/>
  <c r="AF51" i="6855"/>
  <c r="AP36" i="6855"/>
  <c r="AQ36" i="6855"/>
  <c r="AV37" i="6855"/>
  <c r="AC51" i="6855"/>
  <c r="AC50" i="6855"/>
  <c r="AB51" i="6855"/>
  <c r="AB50" i="6855"/>
  <c r="AD51" i="6855"/>
  <c r="AD50" i="6855"/>
  <c r="AQ37" i="6855"/>
  <c r="AA51" i="6855"/>
  <c r="Y50" i="6855"/>
  <c r="Y51" i="6855"/>
  <c r="AE50" i="6855"/>
  <c r="AE51" i="6855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N36" i="6854"/>
  <c r="M39" i="6854"/>
  <c r="M40" i="6854"/>
  <c r="P36" i="6854"/>
  <c r="AE39" i="6854"/>
  <c r="O36" i="6854"/>
  <c r="AE40" i="6854"/>
  <c r="K39" i="6854"/>
  <c r="K40" i="6854"/>
  <c r="AB39" i="6854"/>
  <c r="L36" i="6854"/>
  <c r="AB40" i="6854"/>
  <c r="P37" i="6854"/>
  <c r="AV40" i="6854" s="1"/>
  <c r="AF39" i="6854"/>
  <c r="R40" i="6854"/>
  <c r="R39" i="6854"/>
  <c r="AJ39" i="6854"/>
  <c r="AJ40" i="6854"/>
  <c r="AK39" i="6854"/>
  <c r="AK40" i="6854"/>
  <c r="U36" i="6854"/>
  <c r="Q39" i="6854"/>
  <c r="Q40" i="6854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kita北原　瞳　３　鳥取県園芸部園芸課</author>
    <author>user</author>
  </authors>
  <commentList>
    <comment ref="BA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Ｒ５年度に関して、容量に定められた調査日以前に調査を行ったため、平均値には加えない。</t>
        </r>
      </text>
    </comment>
    <comment ref="L42" authorId="1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3" authorId="0" shapeId="0" xr:uid="{00000000-0006-0000-01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Z5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8" authorId="0" shapeId="0" xr:uid="{00000000-0006-0000-02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X68" authorId="0" shapeId="0" xr:uid="{00000000-0006-0000-02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<sst xmlns="http://schemas.openxmlformats.org/spreadsheetml/2006/main" count="714" uniqueCount="171">
  <si>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</si>
  <si>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</si>
  <si>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</si>
  <si>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</si>
  <si>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</si>
  <si>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</si>
  <si>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</si>
  <si>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</si>
  <si>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</si>
  <si>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</si>
  <si>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</si>
  <si>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</si>
  <si>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</si>
  <si>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</si>
  <si>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</si>
  <si>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</si>
  <si>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</si>
  <si>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</si>
  <si>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</si>
  <si>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</si>
  <si>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</si>
  <si>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</si>
  <si>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</si>
  <si>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</si>
  <si>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</si>
  <si>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</si>
  <si>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</si>
  <si>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</si>
  <si>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</si>
  <si>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</si>
  <si>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</si>
  <si>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</si>
  <si>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</si>
  <si>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</si>
  <si>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</si>
  <si>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</si>
  <si>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</si>
  <si>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</si>
  <si>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</si>
  <si>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</si>
  <si>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</si>
  <si>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</si>
  <si>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</si>
  <si>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</si>
  <si>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</si>
  <si>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</si>
  <si>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</si>
  <si>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</si>
  <si>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</si>
  <si>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</si>
  <si>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</si>
  <si>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</si>
  <si>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</si>
  <si>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</si>
  <si>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</si>
  <si>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</si>
  <si>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</si>
  <si>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</si>
  <si>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</si>
  <si>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</si>
  <si>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</si>
  <si>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</si>
  <si>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</si>
  <si>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</si>
  <si>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</si>
  <si>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</si>
  <si>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</si>
  <si>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</si>
  <si>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園試</t>
  </si>
  <si>
    <t>新甘泉</t>
  </si>
  <si>
    <t>郡家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</si>
  <si>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</si>
  <si>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</si>
  <si>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</si>
  <si>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</si>
  <si>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</si>
  <si>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（なつひめ）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</si>
  <si>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</si>
  <si>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</si>
  <si>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</si>
  <si>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</si>
  <si>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</si>
  <si>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</si>
  <si>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</si>
  <si>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平  　年</t>
  </si>
  <si>
    <t>会　見</t>
  </si>
  <si>
    <t>9/ 1～</t>
  </si>
  <si>
    <t>9/11～</t>
  </si>
  <si>
    <t>9/21～</t>
  </si>
  <si>
    <t>10/ 1～</t>
  </si>
  <si>
    <t>平均値</t>
  </si>
  <si>
    <t>　前年値　園芸試験場のみの前年値</t>
  </si>
  <si>
    <t>　平年値　園芸試験場（平成２１年～平成２９年）の平年値（９年間）</t>
  </si>
  <si>
    <t>日</t>
  </si>
  <si>
    <t>前年比</t>
    <phoneticPr fontId="10"/>
  </si>
  <si>
    <t>平年比</t>
    <phoneticPr fontId="10"/>
  </si>
  <si>
    <t>なつひめ</t>
    <phoneticPr fontId="10"/>
  </si>
  <si>
    <t>新甘泉</t>
    <rPh sb="0" eb="3">
      <t>シンカンセン</t>
    </rPh>
    <phoneticPr fontId="10"/>
  </si>
  <si>
    <t>前年比</t>
    <rPh sb="1" eb="2">
      <t>ネン</t>
    </rPh>
    <phoneticPr fontId="10"/>
  </si>
  <si>
    <t>平年比</t>
    <rPh sb="1" eb="2">
      <t>ネン</t>
    </rPh>
    <phoneticPr fontId="10"/>
  </si>
  <si>
    <t>平成３０年度　輝太郎作況調査園の果実発育調査結果</t>
    <phoneticPr fontId="10"/>
  </si>
  <si>
    <t>＊園試は平成３０年から調査樹変更</t>
    <rPh sb="1" eb="2">
      <t>エン</t>
    </rPh>
    <rPh sb="2" eb="3">
      <t>シ</t>
    </rPh>
    <rPh sb="13" eb="14">
      <t>ジュ</t>
    </rPh>
    <phoneticPr fontId="10"/>
  </si>
  <si>
    <t>×</t>
    <phoneticPr fontId="10"/>
  </si>
  <si>
    <t>8/21</t>
    <phoneticPr fontId="10"/>
  </si>
  <si>
    <t xml:space="preserve">データ入力 </t>
    <rPh sb="3" eb="5">
      <t>ニュウリョク</t>
    </rPh>
    <phoneticPr fontId="10"/>
  </si>
  <si>
    <t xml:space="preserve">配信時にデータDel </t>
    <rPh sb="0" eb="2">
      <t>ハイシン</t>
    </rPh>
    <rPh sb="2" eb="3">
      <t>ジ</t>
    </rPh>
    <phoneticPr fontId="10"/>
  </si>
  <si>
    <t>7/23</t>
    <phoneticPr fontId="10"/>
  </si>
  <si>
    <t>園　試</t>
    <rPh sb="0" eb="1">
      <t>エン</t>
    </rPh>
    <rPh sb="2" eb="3">
      <t>シ</t>
    </rPh>
    <phoneticPr fontId="10"/>
  </si>
  <si>
    <t>本　年</t>
    <phoneticPr fontId="10"/>
  </si>
  <si>
    <t>園
試</t>
    <rPh sb="0" eb="1">
      <t>エン</t>
    </rPh>
    <rPh sb="2" eb="3">
      <t>シ</t>
    </rPh>
    <phoneticPr fontId="10"/>
  </si>
  <si>
    <t>郡
家</t>
    <phoneticPr fontId="10"/>
  </si>
  <si>
    <t>園
試</t>
    <phoneticPr fontId="10"/>
  </si>
  <si>
    <t>平
均</t>
    <phoneticPr fontId="10"/>
  </si>
  <si>
    <t>＊倉吉は令和２年から調査園変更</t>
    <rPh sb="1" eb="3">
      <t>クラヨシ</t>
    </rPh>
    <rPh sb="4" eb="5">
      <t>レイ</t>
    </rPh>
    <rPh sb="5" eb="6">
      <t>ワ</t>
    </rPh>
    <phoneticPr fontId="10"/>
  </si>
  <si>
    <t>倉　吉</t>
    <rPh sb="0" eb="1">
      <t>クラ</t>
    </rPh>
    <rPh sb="2" eb="3">
      <t>キチ</t>
    </rPh>
    <phoneticPr fontId="10"/>
  </si>
  <si>
    <t>（注）　1.各地区における平年値は、下記のとおりとした。</t>
    <phoneticPr fontId="10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</si>
  <si>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0"/>
  </si>
  <si>
    <t>環状剝皮</t>
    <rPh sb="0" eb="2">
      <t>カンジョウ</t>
    </rPh>
    <rPh sb="2" eb="4">
      <t>ハクヒ</t>
    </rPh>
    <phoneticPr fontId="10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</si>
  <si>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0"/>
  </si>
  <si>
    <t>-</t>
    <phoneticPr fontId="10"/>
  </si>
  <si>
    <t>８日早い</t>
    <rPh sb="1" eb="2">
      <t>ヒ</t>
    </rPh>
    <rPh sb="2" eb="3">
      <t>ハヤ</t>
    </rPh>
    <phoneticPr fontId="10"/>
  </si>
  <si>
    <t>5月24日</t>
    <phoneticPr fontId="10"/>
  </si>
  <si>
    <t>＊園試は平成26年から調査樹変更</t>
    <rPh sb="4" eb="6">
      <t>ヘイセイ</t>
    </rPh>
    <rPh sb="8" eb="9">
      <t>ネン</t>
    </rPh>
    <rPh sb="13" eb="14">
      <t>ジュ</t>
    </rPh>
    <phoneticPr fontId="10"/>
  </si>
  <si>
    <t>前年比</t>
    <rPh sb="2" eb="3">
      <t>ヒ</t>
    </rPh>
    <phoneticPr fontId="10"/>
  </si>
  <si>
    <t>9月11日</t>
    <phoneticPr fontId="10"/>
  </si>
  <si>
    <t>大　山</t>
    <rPh sb="0" eb="1">
      <t>ダイ</t>
    </rPh>
    <rPh sb="2" eb="3">
      <t>ヤマ</t>
    </rPh>
    <phoneticPr fontId="10"/>
  </si>
  <si>
    <t>＊大山は令和５年から調査園変更</t>
    <rPh sb="1" eb="3">
      <t>ダイセン</t>
    </rPh>
    <rPh sb="4" eb="6">
      <t>レイワ</t>
    </rPh>
    <phoneticPr fontId="10"/>
  </si>
  <si>
    <t>中山</t>
    <rPh sb="0" eb="2">
      <t>ナカヤマ</t>
    </rPh>
    <phoneticPr fontId="10"/>
  </si>
  <si>
    <t>＊中山は令和５年から調査園変更</t>
    <rPh sb="1" eb="3">
      <t>ナカヤマ</t>
    </rPh>
    <rPh sb="4" eb="6">
      <t>レイワ</t>
    </rPh>
    <rPh sb="7" eb="8">
      <t>ネン</t>
    </rPh>
    <rPh sb="10" eb="13">
      <t>チョウサエン</t>
    </rPh>
    <rPh sb="13" eb="15">
      <t>ヘンコウ</t>
    </rPh>
    <phoneticPr fontId="10"/>
  </si>
  <si>
    <t>中山</t>
    <rPh sb="0" eb="2">
      <t>ナカヤマ</t>
    </rPh>
    <phoneticPr fontId="10"/>
  </si>
  <si>
    <t>４月４日、４月９日</t>
    <rPh sb="1" eb="2">
      <t>ガツ</t>
    </rPh>
    <rPh sb="3" eb="4">
      <t>ニチ</t>
    </rPh>
    <rPh sb="6" eb="7">
      <t>ガツ</t>
    </rPh>
    <rPh sb="8" eb="9">
      <t>ニチ</t>
    </rPh>
    <phoneticPr fontId="10"/>
  </si>
  <si>
    <t>王秋</t>
    <rPh sb="0" eb="2">
      <t>オウシュウ</t>
    </rPh>
    <phoneticPr fontId="10"/>
  </si>
  <si>
    <t>8/22～</t>
    <phoneticPr fontId="10"/>
  </si>
  <si>
    <t>9/1～</t>
    <phoneticPr fontId="10"/>
  </si>
  <si>
    <t>9/10</t>
    <phoneticPr fontId="10"/>
  </si>
  <si>
    <t>9/11～</t>
    <phoneticPr fontId="10"/>
  </si>
  <si>
    <t>9/20</t>
    <phoneticPr fontId="10"/>
  </si>
  <si>
    <t>9/21～</t>
    <phoneticPr fontId="10"/>
  </si>
  <si>
    <t>9/30</t>
    <phoneticPr fontId="10"/>
  </si>
  <si>
    <t>8/31</t>
    <phoneticPr fontId="10"/>
  </si>
  <si>
    <t>10/1～</t>
    <phoneticPr fontId="10"/>
  </si>
  <si>
    <t>10/10</t>
    <phoneticPr fontId="10"/>
  </si>
  <si>
    <t>10/11～</t>
    <phoneticPr fontId="10"/>
  </si>
  <si>
    <t>10/20</t>
    <phoneticPr fontId="10"/>
  </si>
  <si>
    <t>10/21～</t>
    <phoneticPr fontId="10"/>
  </si>
  <si>
    <t>10/30</t>
    <phoneticPr fontId="10"/>
  </si>
  <si>
    <t>令和６年度　王秋　作況調査園の果実発育調査結果　</t>
    <rPh sb="0" eb="1">
      <t>レイ</t>
    </rPh>
    <rPh sb="1" eb="2">
      <t>ワ</t>
    </rPh>
    <rPh sb="6" eb="8">
      <t>オウシュウ</t>
    </rPh>
    <phoneticPr fontId="10"/>
  </si>
  <si>
    <t>４月４日、５日、９日</t>
    <rPh sb="1" eb="2">
      <t>ガツ</t>
    </rPh>
    <rPh sb="3" eb="4">
      <t>ニチ</t>
    </rPh>
    <rPh sb="6" eb="7">
      <t>ニチ</t>
    </rPh>
    <rPh sb="9" eb="10">
      <t>ニチ</t>
    </rPh>
    <phoneticPr fontId="1"/>
  </si>
  <si>
    <t>４月14,１５日</t>
    <rPh sb="0" eb="1">
      <t>ガツ</t>
    </rPh>
    <rPh sb="6" eb="7">
      <t>ニチ</t>
    </rPh>
    <phoneticPr fontId="1"/>
  </si>
  <si>
    <t>令和６年度　二十世紀作況調査園の果実発育調査結果　</t>
    <rPh sb="0" eb="1">
      <t>レイ</t>
    </rPh>
    <rPh sb="1" eb="2">
      <t>ワ</t>
    </rPh>
    <phoneticPr fontId="10"/>
  </si>
  <si>
    <t>　　　鳥取：令和元年度から令和5年度までの数値（5年間）</t>
    <rPh sb="6" eb="8">
      <t>レイワ</t>
    </rPh>
    <rPh sb="8" eb="10">
      <t>ガンネン</t>
    </rPh>
    <rPh sb="10" eb="11">
      <t>ド</t>
    </rPh>
    <rPh sb="13" eb="15">
      <t>レイワ</t>
    </rPh>
    <rPh sb="16" eb="18">
      <t>ネンド</t>
    </rPh>
    <rPh sb="21" eb="23">
      <t>スウチ</t>
    </rPh>
    <rPh sb="25" eb="27">
      <t>ネンカン</t>
    </rPh>
    <phoneticPr fontId="10"/>
  </si>
  <si>
    <t>　　　佐治：平成26年度から令和5年度までの数値（10年間）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</si>
  <si>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　　　東郷：平成26年度から令和5年度までの数値（10年間）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</si>
  <si>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倉吉：令和２年度から令和5年度までの数値（4年間）</t>
    <rPh sb="0" eb="2">
      <t>クラヨシ</t>
    </rPh>
    <rPh sb="3" eb="5">
      <t>レイワ</t>
    </rPh>
    <rPh sb="6" eb="8">
      <t>ネンド</t>
    </rPh>
    <rPh sb="10" eb="12">
      <t>レイワ</t>
    </rPh>
    <rPh sb="13" eb="15">
      <t>ネンド</t>
    </rPh>
    <rPh sb="18" eb="20">
      <t>スウチ</t>
    </rPh>
    <rPh sb="22" eb="24">
      <t>ネンカン</t>
    </rPh>
    <phoneticPr fontId="10"/>
  </si>
  <si>
    <t>大山：平成29年度から令和5年までの平均値（7年間）</t>
    <rPh sb="0" eb="2">
      <t>ダイセン</t>
    </rPh>
    <phoneticPr fontId="10"/>
  </si>
  <si>
    <t>園試：平成26年度から令和5年度までの数値（10年間）</t>
    <rPh sb="3" eb="5">
      <t>ヘイセイ</t>
    </rPh>
    <rPh sb="7" eb="9">
      <t>ネンド</t>
    </rPh>
    <rPh sb="11" eb="13">
      <t>レイワ</t>
    </rPh>
    <rPh sb="14" eb="16">
      <t>ネンド</t>
    </rPh>
    <rPh sb="19" eb="21">
      <t>スウチ</t>
    </rPh>
    <rPh sb="24" eb="26">
      <t>ネンカン</t>
    </rPh>
    <phoneticPr fontId="10"/>
  </si>
  <si>
    <t>＊鳥取は令和6年度より調査園変更）</t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</si>
  <si>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＊東郷は令和6年度より調査園変更</t>
    <rPh sb="1" eb="3">
      <t>トウゴウ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</si>
  <si>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令和６年度　なつひめ・新甘泉作況調査園の果実発育調査結果　</t>
    <rPh sb="0" eb="1">
      <t>レイ</t>
    </rPh>
    <rPh sb="1" eb="2">
      <t>ワ</t>
    </rPh>
    <phoneticPr fontId="10"/>
  </si>
  <si>
    <t>１．平年値は令和元年から令和５年までの平均値（５年間）</t>
    <rPh sb="6" eb="8">
      <t>レイワ</t>
    </rPh>
    <rPh sb="8" eb="9">
      <t>ガン</t>
    </rPh>
    <rPh sb="12" eb="14">
      <t>レイワ</t>
    </rPh>
    <rPh sb="15" eb="16">
      <t>ネン</t>
    </rPh>
    <phoneticPr fontId="10"/>
  </si>
  <si>
    <t>　　　郡家：令和３年度から令和5年度までの数値（３年間）</t>
    <phoneticPr fontId="10"/>
  </si>
  <si>
    <t>　　　中山：平成27年度から令和5年度までの数値（9年間）</t>
    <phoneticPr fontId="10"/>
  </si>
  <si>
    <t>　　　園試：平成２６年から令和５年までの平均値（１０年間）</t>
    <rPh sb="13" eb="15">
      <t>レイワ</t>
    </rPh>
    <phoneticPr fontId="10"/>
  </si>
  <si>
    <t>＊郡家は令和3年度より調査園変更</t>
    <rPh sb="1" eb="3">
      <t>コオゲ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</si>
  <si>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【注記】</t>
    <rPh sb="1" eb="3">
      <t>チュウキ</t>
    </rPh>
    <phoneticPr fontId="10"/>
  </si>
  <si>
    <t>１．令和６年度より調査開始</t>
    <rPh sb="2" eb="4">
      <t>レイワ</t>
    </rPh>
    <rPh sb="5" eb="7">
      <t>ネンド</t>
    </rPh>
    <rPh sb="9" eb="11">
      <t>チョウサ</t>
    </rPh>
    <rPh sb="11" eb="13">
      <t>カイシ</t>
    </rPh>
    <phoneticPr fontId="10"/>
  </si>
  <si>
    <t>（王秋）</t>
    <rPh sb="1" eb="3">
      <t>オウシュウ</t>
    </rPh>
    <phoneticPr fontId="10"/>
  </si>
  <si>
    <t>２．令和６年７月３日調査樹変更</t>
    <rPh sb="2" eb="4">
      <t>レイワ</t>
    </rPh>
    <rPh sb="5" eb="6">
      <t>ネン</t>
    </rPh>
    <rPh sb="7" eb="8">
      <t>ガツ</t>
    </rPh>
    <rPh sb="9" eb="10">
      <t>ニチ</t>
    </rPh>
    <rPh sb="10" eb="12">
      <t>チョウサ</t>
    </rPh>
    <rPh sb="12" eb="13">
      <t>キ</t>
    </rPh>
    <rPh sb="13" eb="15">
      <t>ヘンコウ</t>
    </rPh>
    <phoneticPr fontId="10"/>
  </si>
  <si>
    <t/>
  </si>
  <si>
    <t>２日遅い</t>
    <rPh sb="1" eb="2">
      <t>ニチ</t>
    </rPh>
    <rPh sb="2" eb="3">
      <t>オソ</t>
    </rPh>
    <phoneticPr fontId="10"/>
  </si>
  <si>
    <t>５日遅い</t>
    <rPh sb="1" eb="2">
      <t>ニチ</t>
    </rPh>
    <rPh sb="2" eb="3">
      <t>オソ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</si>
</sst>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4" formatCode="m/d;@"/>
    <numFmt numFmtId="185" formatCode="_ * #,##0_ ;_ * \-#,##0_ ;_ * &quot;-&quot;?_ ;_ @_ "/>
  </numFmts>
  <fonts count="1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9" fillId="0" borderId="0">
      <alignment vertical="center"/>
    </xf>
    <xf numFmtId="0" fontId="6" fillId="0" borderId="0"/>
    <xf numFmtId="0" fontId="9" fillId="0" borderId="0"/>
    <xf numFmtId="176" fontId="7" fillId="0" borderId="0"/>
    <xf numFmtId="0" fontId="7" fillId="0" borderId="0"/>
  </cellStyleXfs>
  <cellXfs count="293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6" applyNumberFormat="1" applyFont="1" applyAlignment="1">
      <alignment horizontal="left"/>
    </xf>
    <xf numFmtId="0" fontId="2" fillId="0" borderId="4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Continuous"/>
    </xf>
    <xf numFmtId="0" fontId="1" fillId="0" borderId="19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 applyAlignment="1">
      <alignment horizontal="left"/>
    </xf>
    <xf numFmtId="0" fontId="1" fillId="0" borderId="21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3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3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4" xfId="0" applyNumberFormat="1" applyFont="1" applyBorder="1" applyAlignment="1">
      <alignment horizontal="right"/>
    </xf>
    <xf numFmtId="179" fontId="1" fillId="0" borderId="0" xfId="0" applyNumberFormat="1" applyFont="1" applyAlignment="1">
      <alignment shrinkToFit="1"/>
    </xf>
    <xf numFmtId="180" fontId="11" fillId="0" borderId="10" xfId="0" applyNumberFormat="1" applyFont="1" applyBorder="1" applyAlignment="1">
      <alignment horizontal="right"/>
    </xf>
    <xf numFmtId="181" fontId="12" fillId="0" borderId="15" xfId="0" applyNumberFormat="1" applyFont="1" applyBorder="1" applyAlignment="1">
      <alignment horizontal="right"/>
    </xf>
    <xf numFmtId="181" fontId="12" fillId="0" borderId="16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0" fontId="2" fillId="0" borderId="16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/>
    <xf numFmtId="180" fontId="2" fillId="0" borderId="15" xfId="0" applyNumberFormat="1" applyFont="1" applyBorder="1" applyAlignment="1">
      <alignment horizontal="right"/>
    </xf>
    <xf numFmtId="181" fontId="1" fillId="0" borderId="15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3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42" fontId="1" fillId="0" borderId="0" xfId="0" applyNumberFormat="1" applyFont="1"/>
    <xf numFmtId="0" fontId="1" fillId="0" borderId="7" xfId="0" applyFont="1" applyBorder="1"/>
    <xf numFmtId="0" fontId="1" fillId="0" borderId="12" xfId="0" applyFont="1" applyBorder="1"/>
    <xf numFmtId="0" fontId="1" fillId="0" borderId="30" xfId="0" applyFont="1" applyBorder="1" applyAlignment="1">
      <alignment horizontal="center"/>
    </xf>
    <xf numFmtId="180" fontId="2" fillId="0" borderId="26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56" fontId="1" fillId="0" borderId="0" xfId="0" applyNumberFormat="1" applyFont="1" applyAlignment="1">
      <alignment horizontal="center"/>
    </xf>
    <xf numFmtId="56" fontId="1" fillId="0" borderId="16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9" fontId="1" fillId="0" borderId="12" xfId="0" applyNumberFormat="1" applyFont="1" applyBorder="1"/>
    <xf numFmtId="179" fontId="1" fillId="0" borderId="5" xfId="0" applyNumberFormat="1" applyFont="1" applyBorder="1"/>
    <xf numFmtId="182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/>
    <xf numFmtId="0" fontId="2" fillId="0" borderId="4" xfId="0" applyFont="1" applyBorder="1" applyAlignment="1">
      <alignment horizontal="center"/>
    </xf>
    <xf numFmtId="56" fontId="1" fillId="0" borderId="7" xfId="0" applyNumberFormat="1" applyFont="1" applyBorder="1"/>
    <xf numFmtId="0" fontId="4" fillId="0" borderId="0" xfId="0" applyFont="1"/>
    <xf numFmtId="176" fontId="5" fillId="0" borderId="0" xfId="5" applyFont="1"/>
    <xf numFmtId="56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28" xfId="0" applyFont="1" applyBorder="1"/>
    <xf numFmtId="182" fontId="1" fillId="0" borderId="0" xfId="0" applyNumberFormat="1" applyFont="1"/>
    <xf numFmtId="0" fontId="1" fillId="0" borderId="26" xfId="0" applyFont="1" applyBorder="1" applyAlignment="1">
      <alignment horizontal="center"/>
    </xf>
    <xf numFmtId="180" fontId="2" fillId="0" borderId="15" xfId="4" applyNumberFormat="1" applyFont="1" applyBorder="1" applyAlignment="1">
      <alignment horizontal="right"/>
    </xf>
    <xf numFmtId="0" fontId="2" fillId="0" borderId="0" xfId="4" applyFont="1"/>
    <xf numFmtId="176" fontId="1" fillId="0" borderId="0" xfId="0" applyNumberFormat="1" applyFont="1"/>
    <xf numFmtId="179" fontId="3" fillId="0" borderId="0" xfId="4" applyNumberFormat="1" applyFont="1"/>
    <xf numFmtId="0" fontId="1" fillId="0" borderId="7" xfId="0" applyFont="1" applyBorder="1" applyAlignment="1">
      <alignment horizontal="center"/>
    </xf>
    <xf numFmtId="56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179" fontId="1" fillId="0" borderId="6" xfId="0" applyNumberFormat="1" applyFont="1" applyBorder="1"/>
    <xf numFmtId="179" fontId="1" fillId="0" borderId="28" xfId="0" applyNumberFormat="1" applyFont="1" applyBorder="1"/>
    <xf numFmtId="41" fontId="1" fillId="0" borderId="28" xfId="0" applyNumberFormat="1" applyFont="1" applyBorder="1"/>
    <xf numFmtId="41" fontId="1" fillId="0" borderId="6" xfId="0" applyNumberFormat="1" applyFont="1" applyBorder="1"/>
    <xf numFmtId="41" fontId="1" fillId="0" borderId="0" xfId="0" applyNumberFormat="1" applyFont="1"/>
    <xf numFmtId="184" fontId="1" fillId="0" borderId="6" xfId="0" applyNumberFormat="1" applyFont="1" applyBorder="1" applyAlignment="1">
      <alignment horizontal="left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2" xfId="0" quotePrefix="1" applyFont="1" applyBorder="1"/>
    <xf numFmtId="0" fontId="1" fillId="0" borderId="15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0" fontId="1" fillId="0" borderId="17" xfId="0" quotePrefix="1" applyFont="1" applyBorder="1" applyAlignment="1">
      <alignment horizontal="center" shrinkToFit="1"/>
    </xf>
    <xf numFmtId="0" fontId="1" fillId="0" borderId="7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right"/>
    </xf>
    <xf numFmtId="0" fontId="1" fillId="0" borderId="12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left"/>
    </xf>
    <xf numFmtId="0" fontId="1" fillId="0" borderId="18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56" fontId="1" fillId="0" borderId="26" xfId="0" quotePrefix="1" applyNumberFormat="1" applyFont="1" applyBorder="1" applyAlignment="1">
      <alignment horizontal="center"/>
    </xf>
    <xf numFmtId="56" fontId="1" fillId="0" borderId="16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178" fontId="1" fillId="0" borderId="13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56" fontId="1" fillId="0" borderId="28" xfId="0" applyNumberFormat="1" applyFont="1" applyBorder="1"/>
    <xf numFmtId="0" fontId="1" fillId="0" borderId="7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1" fillId="0" borderId="15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85" fontId="1" fillId="0" borderId="5" xfId="0" applyNumberFormat="1" applyFont="1" applyBorder="1"/>
    <xf numFmtId="18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6" fontId="1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180" fontId="2" fillId="0" borderId="9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1" fontId="1" fillId="0" borderId="26" xfId="0" applyNumberFormat="1" applyFont="1" applyBorder="1" applyAlignment="1">
      <alignment horizontal="right"/>
    </xf>
    <xf numFmtId="181" fontId="1" fillId="0" borderId="30" xfId="0" applyNumberFormat="1" applyFont="1" applyBorder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80" fontId="2" fillId="0" borderId="0" xfId="0" applyNumberFormat="1" applyFont="1" applyAlignment="1">
      <alignment horizontal="right"/>
    </xf>
    <xf numFmtId="56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56" fontId="1" fillId="0" borderId="10" xfId="0" quotePrefix="1" applyNumberFormat="1" applyFont="1" applyBorder="1" applyAlignment="1">
      <alignment horizontal="center"/>
    </xf>
    <xf numFmtId="56" fontId="1" fillId="0" borderId="7" xfId="0" quotePrefix="1" applyNumberFormat="1" applyFont="1" applyBorder="1" applyAlignment="1">
      <alignment horizontal="center"/>
    </xf>
    <xf numFmtId="176" fontId="5" fillId="0" borderId="0" xfId="5" applyFont="1" applyAlignment="1">
      <alignment horizontal="right"/>
    </xf>
    <xf numFmtId="181" fontId="1" fillId="0" borderId="7" xfId="0" applyNumberFormat="1" applyFont="1" applyBorder="1" applyAlignment="1">
      <alignment horizontal="right"/>
    </xf>
    <xf numFmtId="181" fontId="1" fillId="0" borderId="31" xfId="0" applyNumberFormat="1" applyFont="1" applyBorder="1" applyAlignment="1">
      <alignment horizontal="right"/>
    </xf>
    <xf numFmtId="180" fontId="2" fillId="2" borderId="23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horizontal="center" vertical="center"/>
    </xf>
    <xf numFmtId="180" fontId="2" fillId="2" borderId="26" xfId="0" applyNumberFormat="1" applyFont="1" applyFill="1" applyBorder="1" applyAlignment="1">
      <alignment horizontal="right"/>
    </xf>
    <xf numFmtId="56" fontId="1" fillId="0" borderId="32" xfId="0" quotePrefix="1" applyNumberFormat="1" applyFont="1" applyBorder="1" applyAlignment="1">
      <alignment horizontal="center"/>
    </xf>
    <xf numFmtId="56" fontId="1" fillId="0" borderId="0" xfId="0" quotePrefix="1" applyNumberFormat="1" applyFont="1" applyAlignment="1">
      <alignment horizontal="center"/>
    </xf>
    <xf numFmtId="0" fontId="1" fillId="0" borderId="5" xfId="0" quotePrefix="1" applyFont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32" xfId="0" quotePrefix="1" applyFont="1" applyBorder="1" applyAlignment="1">
      <alignment horizontal="center"/>
    </xf>
    <xf numFmtId="56" fontId="1" fillId="2" borderId="10" xfId="0" applyNumberFormat="1" applyFont="1" applyFill="1" applyBorder="1" applyAlignment="1">
      <alignment horizontal="center"/>
    </xf>
    <xf numFmtId="56" fontId="1" fillId="2" borderId="15" xfId="0" applyNumberFormat="1" applyFont="1" applyFill="1" applyBorder="1" applyAlignment="1">
      <alignment horizontal="center"/>
    </xf>
    <xf numFmtId="180" fontId="2" fillId="0" borderId="10" xfId="4" applyNumberFormat="1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180" fontId="2" fillId="0" borderId="16" xfId="4" applyNumberFormat="1" applyFont="1" applyBorder="1" applyAlignment="1">
      <alignment horizontal="right"/>
    </xf>
    <xf numFmtId="0" fontId="1" fillId="0" borderId="22" xfId="0" applyFont="1" applyBorder="1" applyAlignment="1">
      <alignment horizontal="center"/>
    </xf>
    <xf numFmtId="181" fontId="1" fillId="0" borderId="23" xfId="0" applyNumberFormat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180" fontId="2" fillId="2" borderId="2" xfId="0" applyNumberFormat="1" applyFont="1" applyFill="1" applyBorder="1" applyAlignment="1">
      <alignment horizontal="right"/>
    </xf>
    <xf numFmtId="56" fontId="1" fillId="0" borderId="2" xfId="0" quotePrefix="1" applyNumberFormat="1" applyFont="1" applyBorder="1" applyAlignment="1">
      <alignment horizontal="center"/>
    </xf>
    <xf numFmtId="180" fontId="2" fillId="2" borderId="0" xfId="0" applyNumberFormat="1" applyFont="1" applyFill="1" applyAlignment="1">
      <alignment horizontal="right"/>
    </xf>
    <xf numFmtId="56" fontId="1" fillId="2" borderId="0" xfId="0" applyNumberFormat="1" applyFont="1" applyFill="1" applyAlignment="1">
      <alignment horizontal="center"/>
    </xf>
    <xf numFmtId="185" fontId="1" fillId="0" borderId="0" xfId="0" applyNumberFormat="1" applyFont="1"/>
    <xf numFmtId="0" fontId="2" fillId="0" borderId="0" xfId="0" applyFont="1" applyAlignment="1">
      <alignment horizontal="left"/>
    </xf>
    <xf numFmtId="56" fontId="1" fillId="0" borderId="12" xfId="0" quotePrefix="1" applyNumberFormat="1" applyFont="1" applyBorder="1" applyAlignment="1">
      <alignment horizontal="right"/>
    </xf>
    <xf numFmtId="56" fontId="1" fillId="0" borderId="1" xfId="0" applyNumberFormat="1" applyFont="1" applyBorder="1"/>
    <xf numFmtId="0" fontId="1" fillId="0" borderId="3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5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2" xfId="0" quotePrefix="1" applyFont="1" applyBorder="1" applyAlignment="1">
      <alignment horizontal="center"/>
    </xf>
    <xf numFmtId="177" fontId="16" fillId="0" borderId="16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177" fontId="16" fillId="0" borderId="5" xfId="0" applyNumberFormat="1" applyFont="1" applyBorder="1" applyAlignment="1">
      <alignment horizontal="right" vertical="center"/>
    </xf>
    <xf numFmtId="56" fontId="15" fillId="0" borderId="10" xfId="0" quotePrefix="1" applyNumberFormat="1" applyFont="1" applyBorder="1" applyAlignment="1">
      <alignment horizontal="center"/>
    </xf>
    <xf numFmtId="56" fontId="15" fillId="0" borderId="16" xfId="0" applyNumberFormat="1" applyFont="1" applyBorder="1" applyAlignment="1">
      <alignment horizontal="center"/>
    </xf>
    <xf numFmtId="56" fontId="15" fillId="0" borderId="7" xfId="0" quotePrefix="1" applyNumberFormat="1" applyFont="1" applyBorder="1" applyAlignment="1">
      <alignment horizontal="center"/>
    </xf>
    <xf numFmtId="180" fontId="13" fillId="0" borderId="16" xfId="4" applyNumberFormat="1" applyFont="1" applyBorder="1" applyAlignment="1">
      <alignment horizontal="right"/>
    </xf>
    <xf numFmtId="180" fontId="13" fillId="0" borderId="23" xfId="0" applyNumberFormat="1" applyFont="1" applyBorder="1" applyAlignment="1">
      <alignment horizontal="right"/>
    </xf>
    <xf numFmtId="180" fontId="13" fillId="0" borderId="10" xfId="4" applyNumberFormat="1" applyFont="1" applyBorder="1" applyAlignment="1">
      <alignment horizontal="right"/>
    </xf>
    <xf numFmtId="180" fontId="13" fillId="0" borderId="11" xfId="4" applyNumberFormat="1" applyFont="1" applyBorder="1" applyAlignment="1">
      <alignment horizontal="right"/>
    </xf>
    <xf numFmtId="180" fontId="13" fillId="0" borderId="10" xfId="0" applyNumberFormat="1" applyFont="1" applyBorder="1" applyAlignment="1">
      <alignment horizontal="right"/>
    </xf>
    <xf numFmtId="180" fontId="13" fillId="0" borderId="16" xfId="0" applyNumberFormat="1" applyFont="1" applyBorder="1" applyAlignment="1">
      <alignment horizontal="right"/>
    </xf>
    <xf numFmtId="180" fontId="13" fillId="0" borderId="7" xfId="0" applyNumberFormat="1" applyFont="1" applyBorder="1" applyAlignment="1">
      <alignment horizontal="right"/>
    </xf>
    <xf numFmtId="180" fontId="13" fillId="0" borderId="26" xfId="0" applyNumberFormat="1" applyFont="1" applyBorder="1" applyAlignment="1">
      <alignment horizontal="right"/>
    </xf>
    <xf numFmtId="180" fontId="13" fillId="2" borderId="26" xfId="0" applyNumberFormat="1" applyFont="1" applyFill="1" applyBorder="1" applyAlignment="1">
      <alignment horizontal="right"/>
    </xf>
    <xf numFmtId="180" fontId="13" fillId="0" borderId="9" xfId="0" applyNumberFormat="1" applyFont="1" applyBorder="1" applyAlignment="1">
      <alignment horizontal="right"/>
    </xf>
    <xf numFmtId="56" fontId="15" fillId="0" borderId="26" xfId="0" quotePrefix="1" applyNumberFormat="1" applyFont="1" applyBorder="1" applyAlignment="1">
      <alignment horizontal="center"/>
    </xf>
    <xf numFmtId="56" fontId="15" fillId="0" borderId="10" xfId="0" applyNumberFormat="1" applyFont="1" applyBorder="1" applyAlignment="1">
      <alignment horizontal="center"/>
    </xf>
    <xf numFmtId="56" fontId="15" fillId="2" borderId="10" xfId="0" applyNumberFormat="1" applyFont="1" applyFill="1" applyBorder="1" applyAlignment="1">
      <alignment horizontal="center"/>
    </xf>
    <xf numFmtId="56" fontId="15" fillId="0" borderId="16" xfId="0" quotePrefix="1" applyNumberFormat="1" applyFont="1" applyBorder="1" applyAlignment="1">
      <alignment horizontal="center"/>
    </xf>
    <xf numFmtId="56" fontId="15" fillId="0" borderId="9" xfId="0" applyNumberFormat="1" applyFont="1" applyBorder="1" applyAlignment="1">
      <alignment horizontal="center"/>
    </xf>
    <xf numFmtId="56" fontId="15" fillId="2" borderId="15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center" textRotation="255" wrapText="1"/>
    </xf>
    <xf numFmtId="0" fontId="1" fillId="0" borderId="0" xfId="0" applyFont="1" applyAlignment="1">
      <alignment vertical="center" textRotation="255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horizontal="center" vertical="center"/>
    </xf>
    <xf numFmtId="180" fontId="2" fillId="2" borderId="0" xfId="0" applyNumberFormat="1" applyFont="1" applyFill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56" fontId="1" fillId="0" borderId="0" xfId="0" quotePrefix="1" applyNumberFormat="1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right" vertical="center"/>
    </xf>
    <xf numFmtId="56" fontId="15" fillId="0" borderId="7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56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56" fontId="15" fillId="0" borderId="9" xfId="0" applyNumberFormat="1" applyFont="1" applyBorder="1" applyAlignment="1">
      <alignment horizontal="center" shrinkToFit="1"/>
    </xf>
    <xf numFmtId="56" fontId="15" fillId="0" borderId="10" xfId="0" applyNumberFormat="1" applyFont="1" applyBorder="1" applyAlignment="1">
      <alignment horizontal="center" shrinkToFit="1"/>
    </xf>
    <xf numFmtId="56" fontId="15" fillId="2" borderId="7" xfId="0" applyNumberFormat="1" applyFont="1" applyFill="1" applyBorder="1" applyAlignment="1">
      <alignment horizontal="center"/>
    </xf>
    <xf numFmtId="56" fontId="15" fillId="2" borderId="26" xfId="0" applyNumberFormat="1" applyFont="1" applyFill="1" applyBorder="1" applyAlignment="1">
      <alignment horizontal="center"/>
    </xf>
    <xf numFmtId="56" fontId="1" fillId="0" borderId="7" xfId="0" applyNumberFormat="1" applyFont="1" applyBorder="1" applyAlignment="1">
      <alignment horizontal="center"/>
    </xf>
    <xf numFmtId="56" fontId="1" fillId="0" borderId="9" xfId="0" applyNumberFormat="1" applyFont="1" applyBorder="1" applyAlignment="1">
      <alignment horizontal="center" shrinkToFit="1"/>
    </xf>
    <xf numFmtId="56" fontId="1" fillId="0" borderId="10" xfId="0" applyNumberFormat="1" applyFont="1" applyBorder="1" applyAlignment="1">
      <alignment horizontal="center" shrinkToFit="1"/>
    </xf>
    <xf numFmtId="56" fontId="1" fillId="2" borderId="26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56" fontId="14" fillId="0" borderId="10" xfId="0" quotePrefix="1" applyNumberFormat="1" applyFont="1" applyBorder="1" applyAlignment="1">
      <alignment horizontal="center"/>
    </xf>
    <xf numFmtId="180" fontId="2" fillId="3" borderId="23" xfId="0" applyNumberFormat="1" applyFont="1" applyFill="1" applyBorder="1" applyAlignment="1">
      <alignment horizontal="right"/>
    </xf>
    <xf numFmtId="180" fontId="1" fillId="0" borderId="7" xfId="0" quotePrefix="1" applyNumberFormat="1" applyFont="1" applyBorder="1" applyAlignment="1">
      <alignment horizontal="right"/>
    </xf>
    <xf numFmtId="181" fontId="1" fillId="0" borderId="5" xfId="0" applyNumberFormat="1" applyFont="1" applyBorder="1" applyAlignment="1">
      <alignment horizontal="right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255" wrapText="1"/>
    </xf>
    <xf numFmtId="0" fontId="1" fillId="0" borderId="34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28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3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⑰平年値" xfId="4" xr:uid="{00000000-0005-0000-0000-000004000000}"/>
    <cellStyle name="標準_Ｇ高接ジベ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3118322147"/>
          <c:y val="0.14390512556048324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二十世紀【終了】!$I$36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二十世紀【終了】!$J$36:$U$36</c:f>
              <c:numCache>
                <c:formatCode>_ * #,##0.0_ ;_ * \-#,##0.0_ ;_ * "-"?_ ;_ @_ </c:formatCode>
                <c:ptCount val="12"/>
                <c:pt idx="0">
                  <c:v>6.3</c:v>
                </c:pt>
                <c:pt idx="1">
                  <c:v>3.8999999999999986</c:v>
                </c:pt>
                <c:pt idx="2">
                  <c:v>3.9000000000000057</c:v>
                </c:pt>
                <c:pt idx="3">
                  <c:v>4.5</c:v>
                </c:pt>
                <c:pt idx="4">
                  <c:v>6.7999999999999972</c:v>
                </c:pt>
                <c:pt idx="5">
                  <c:v>8.7999999999999972</c:v>
                </c:pt>
                <c:pt idx="6">
                  <c:v>9.2000000000000028</c:v>
                </c:pt>
                <c:pt idx="7">
                  <c:v>7.7999999999999972</c:v>
                </c:pt>
                <c:pt idx="8">
                  <c:v>7.4000000000000057</c:v>
                </c:pt>
                <c:pt idx="9">
                  <c:v>5.7999999999999972</c:v>
                </c:pt>
                <c:pt idx="10">
                  <c:v>5</c:v>
                </c:pt>
                <c:pt idx="11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二十世紀【終了】!$I$37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二十世紀【終了】!$J$37:$U$37</c:f>
              <c:numCache>
                <c:formatCode>_ * #,##0.0_ ;_ * \-#,##0.0_ ;_ * "-"?_ ;_ @_ </c:formatCode>
                <c:ptCount val="12"/>
                <c:pt idx="0">
                  <c:v>5.6</c:v>
                </c:pt>
                <c:pt idx="1">
                  <c:v>4.2999999999999972</c:v>
                </c:pt>
                <c:pt idx="2">
                  <c:v>4.3999999999999986</c:v>
                </c:pt>
                <c:pt idx="3">
                  <c:v>5.2000000000000028</c:v>
                </c:pt>
                <c:pt idx="4">
                  <c:v>8.2000000000000028</c:v>
                </c:pt>
                <c:pt idx="5">
                  <c:v>9.3999999999999986</c:v>
                </c:pt>
                <c:pt idx="6">
                  <c:v>7.6999999999999957</c:v>
                </c:pt>
                <c:pt idx="7">
                  <c:v>7.6000000000000085</c:v>
                </c:pt>
                <c:pt idx="8">
                  <c:v>6.3999999999999915</c:v>
                </c:pt>
                <c:pt idx="9">
                  <c:v>5.5</c:v>
                </c:pt>
                <c:pt idx="10">
                  <c:v>4.1000000000000085</c:v>
                </c:pt>
                <c:pt idx="11">
                  <c:v>5.1999999999999886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二十世紀【終了】!$I$38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二十世紀【終了】!$J$38:$U$38</c:f>
              <c:numCache>
                <c:formatCode>_ * #,##0.0_ ;_ * \-#,##0.0_ ;_ * "-"?_ ;_ @_ </c:formatCode>
                <c:ptCount val="12"/>
                <c:pt idx="0">
                  <c:v>6</c:v>
                </c:pt>
                <c:pt idx="1">
                  <c:v>4.7999999999999972</c:v>
                </c:pt>
                <c:pt idx="2">
                  <c:v>3.8999999999999986</c:v>
                </c:pt>
                <c:pt idx="3">
                  <c:v>4.6000000000000014</c:v>
                </c:pt>
                <c:pt idx="4">
                  <c:v>7</c:v>
                </c:pt>
                <c:pt idx="5">
                  <c:v>9.1000000000000014</c:v>
                </c:pt>
                <c:pt idx="6">
                  <c:v>9</c:v>
                </c:pt>
                <c:pt idx="7">
                  <c:v>8.2000000000000028</c:v>
                </c:pt>
                <c:pt idx="8">
                  <c:v>7.0999999999999943</c:v>
                </c:pt>
                <c:pt idx="9">
                  <c:v>6.2999999999999972</c:v>
                </c:pt>
                <c:pt idx="10">
                  <c:v>4.6000000000000085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二十世紀【終了】!$X$36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二十世紀【終了】!$Y$36:$AK$36</c:f>
              <c:numCache>
                <c:formatCode>_ * #,##0.0_ ;_ * \-#,##0.0_ ;_ * "-"?_ ;_ @_ </c:formatCode>
                <c:ptCount val="13"/>
                <c:pt idx="0">
                  <c:v>22.6</c:v>
                </c:pt>
                <c:pt idx="1">
                  <c:v>28.9</c:v>
                </c:pt>
                <c:pt idx="2">
                  <c:v>32.799999999999997</c:v>
                </c:pt>
                <c:pt idx="3">
                  <c:v>36.700000000000003</c:v>
                </c:pt>
                <c:pt idx="4">
                  <c:v>41.2</c:v>
                </c:pt>
                <c:pt idx="5">
                  <c:v>48</c:v>
                </c:pt>
                <c:pt idx="6">
                  <c:v>56.8</c:v>
                </c:pt>
                <c:pt idx="7">
                  <c:v>66</c:v>
                </c:pt>
                <c:pt idx="8">
                  <c:v>73.8</c:v>
                </c:pt>
                <c:pt idx="9">
                  <c:v>81.2</c:v>
                </c:pt>
                <c:pt idx="10">
                  <c:v>87</c:v>
                </c:pt>
                <c:pt idx="11">
                  <c:v>92</c:v>
                </c:pt>
                <c:pt idx="12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二十世紀【終了】!$X$37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二十世紀【終了】!$Y$37:$AK$37</c:f>
              <c:numCache>
                <c:formatCode>_ * #,##0.0_ ;_ * \-#,##0.0_ ;_ * "-"?_ ;_ @_ </c:formatCode>
                <c:ptCount val="13"/>
                <c:pt idx="0">
                  <c:v>24.5</c:v>
                </c:pt>
                <c:pt idx="1">
                  <c:v>30.1</c:v>
                </c:pt>
                <c:pt idx="2">
                  <c:v>34.4</c:v>
                </c:pt>
                <c:pt idx="3">
                  <c:v>38.799999999999997</c:v>
                </c:pt>
                <c:pt idx="4">
                  <c:v>44</c:v>
                </c:pt>
                <c:pt idx="5">
                  <c:v>52.2</c:v>
                </c:pt>
                <c:pt idx="6">
                  <c:v>61.6</c:v>
                </c:pt>
                <c:pt idx="7">
                  <c:v>69.3</c:v>
                </c:pt>
                <c:pt idx="8">
                  <c:v>76.900000000000006</c:v>
                </c:pt>
                <c:pt idx="9">
                  <c:v>83.3</c:v>
                </c:pt>
                <c:pt idx="10">
                  <c:v>88.8</c:v>
                </c:pt>
                <c:pt idx="11">
                  <c:v>92.9</c:v>
                </c:pt>
                <c:pt idx="12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二十世紀【終了】!$X$38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二十世紀【終了】!$Y$38:$AK$38</c:f>
              <c:numCache>
                <c:formatCode>_ * #,##0.0_ ;_ * \-#,##0.0_ ;_ * "-"?_ ;_ @_ </c:formatCode>
                <c:ptCount val="13"/>
                <c:pt idx="0">
                  <c:v>21.6</c:v>
                </c:pt>
                <c:pt idx="1">
                  <c:v>27.6</c:v>
                </c:pt>
                <c:pt idx="2">
                  <c:v>32.4</c:v>
                </c:pt>
                <c:pt idx="3">
                  <c:v>36.299999999999997</c:v>
                </c:pt>
                <c:pt idx="4">
                  <c:v>40.9</c:v>
                </c:pt>
                <c:pt idx="5">
                  <c:v>47.9</c:v>
                </c:pt>
                <c:pt idx="6">
                  <c:v>57</c:v>
                </c:pt>
                <c:pt idx="7">
                  <c:v>66</c:v>
                </c:pt>
                <c:pt idx="8">
                  <c:v>74.2</c:v>
                </c:pt>
                <c:pt idx="9">
                  <c:v>81.3</c:v>
                </c:pt>
                <c:pt idx="10">
                  <c:v>87.6</c:v>
                </c:pt>
                <c:pt idx="11">
                  <c:v>92.2</c:v>
                </c:pt>
                <c:pt idx="12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１０日間当たりの肥大量（なつひめ）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なつひめ・新甘泉【終了】!$J$47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なつひめ・新甘泉【終了】!$K$45:$U$45</c:f>
              <c:strCache>
                <c:ptCount val="10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</c:strCache>
            </c:strRef>
          </c:cat>
          <c:val>
            <c:numRef>
              <c:f>なつひめ・新甘泉【終了】!$K$47:$U$47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4.7999999999999972</c:v>
                </c:pt>
                <c:pt idx="2" formatCode="_ * #,##0.0_ ;_ * \-#,##0.0_ ;_ * &quot;-&quot;??_ ;_ @_ ">
                  <c:v>4.8999999999999986</c:v>
                </c:pt>
                <c:pt idx="3">
                  <c:v>7.7000000000000028</c:v>
                </c:pt>
                <c:pt idx="4">
                  <c:v>8.7000000000000028</c:v>
                </c:pt>
                <c:pt idx="5">
                  <c:v>10.5</c:v>
                </c:pt>
                <c:pt idx="6" formatCode="_ * #,##0.0_ ;_ * \-#,##0.0_ ;_ * &quot;-&quot;??_ ;_ @_ ">
                  <c:v>9.7999999999999972</c:v>
                </c:pt>
                <c:pt idx="7">
                  <c:v>8.7999999999999972</c:v>
                </c:pt>
                <c:pt idx="8">
                  <c:v>6.9000000000000057</c:v>
                </c:pt>
                <c:pt idx="9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F-48CC-A3F2-2E3187B54F69}"/>
            </c:ext>
          </c:extLst>
        </c:ser>
        <c:ser>
          <c:idx val="1"/>
          <c:order val="1"/>
          <c:tx>
            <c:strRef>
              <c:f>なつひめ・新甘泉【終了】!$J$48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なつひめ・新甘泉【終了】!$K$45:$U$45</c:f>
              <c:strCache>
                <c:ptCount val="10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</c:strCache>
            </c:strRef>
          </c:cat>
          <c:val>
            <c:numRef>
              <c:f>なつひめ・新甘泉【終了】!$K$48:$U$48</c:f>
              <c:numCache>
                <c:formatCode>_ * #,##0.0_ ;_ * \-#,##0.0_ ;_ * "-"?_ ;_ @_ </c:formatCode>
                <c:ptCount val="11"/>
                <c:pt idx="0">
                  <c:v>5.4000000000000021</c:v>
                </c:pt>
                <c:pt idx="1">
                  <c:v>4.5999999999999943</c:v>
                </c:pt>
                <c:pt idx="2" formatCode="_ * #,##0.0_ ;_ * \-#,##0.0_ ;_ * &quot;-&quot;??_ ;_ @_ ">
                  <c:v>5</c:v>
                </c:pt>
                <c:pt idx="3">
                  <c:v>7.5</c:v>
                </c:pt>
                <c:pt idx="4">
                  <c:v>11.5</c:v>
                </c:pt>
                <c:pt idx="5">
                  <c:v>11.100000000000009</c:v>
                </c:pt>
                <c:pt idx="6" formatCode="_ * #,##0.0_ ;_ * \-#,##0.0_ ;_ * &quot;-&quot;??_ ;_ @_ ">
                  <c:v>8.8999999999999915</c:v>
                </c:pt>
                <c:pt idx="7">
                  <c:v>7.7000000000000028</c:v>
                </c:pt>
                <c:pt idx="8">
                  <c:v>6.2999999999999972</c:v>
                </c:pt>
                <c:pt idx="9">
                  <c:v>4.2000000000000028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F-48CC-A3F2-2E3187B54F69}"/>
            </c:ext>
          </c:extLst>
        </c:ser>
        <c:ser>
          <c:idx val="2"/>
          <c:order val="2"/>
          <c:tx>
            <c:strRef>
              <c:f>なつひめ・新甘泉【終了】!$J$49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なつひめ・新甘泉【終了】!$K$45:$U$45</c:f>
              <c:strCache>
                <c:ptCount val="10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</c:strCache>
            </c:strRef>
          </c:cat>
          <c:val>
            <c:numRef>
              <c:f>なつひめ・新甘泉【終了】!$K$49:$U$49</c:f>
              <c:numCache>
                <c:formatCode>_ * #,##0.0_ ;_ * \-#,##0.0_ ;_ * "-"?_ ;_ @_ </c:formatCode>
                <c:ptCount val="11"/>
                <c:pt idx="0">
                  <c:v>5.7999999999999972</c:v>
                </c:pt>
                <c:pt idx="1">
                  <c:v>4.8999999999999986</c:v>
                </c:pt>
                <c:pt idx="2" formatCode="_ * #,##0.0_ ;_ * \-#,##0.0_ ;_ * &quot;-&quot;??_ ;_ @_ ">
                  <c:v>5</c:v>
                </c:pt>
                <c:pt idx="3">
                  <c:v>6.1000000000000014</c:v>
                </c:pt>
                <c:pt idx="4">
                  <c:v>9.6000000000000014</c:v>
                </c:pt>
                <c:pt idx="5">
                  <c:v>11.099999999999994</c:v>
                </c:pt>
                <c:pt idx="6" formatCode="_ * #,##0.0_ ;_ * \-#,##0.0_ ;_ * &quot;-&quot;??_ ;_ @_ ">
                  <c:v>10.100000000000009</c:v>
                </c:pt>
                <c:pt idx="7">
                  <c:v>8.5999999999999943</c:v>
                </c:pt>
                <c:pt idx="8">
                  <c:v>6.5</c:v>
                </c:pt>
                <c:pt idx="9">
                  <c:v>4.7000000000000028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F-48CC-A3F2-2E3187B54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なつひめ・新甘泉【終了】!$X$47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なつひめ・新甘泉【終了】!$Y$45:$AI$45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なつひめ・新甘泉【終了】!$Y$47:$AI$47</c:f>
              <c:numCache>
                <c:formatCode>_ * #,##0.0_ ;_ * \-#,##0.0_ ;_ * "-"?_ ;_ @_ </c:formatCode>
                <c:ptCount val="11"/>
                <c:pt idx="0">
                  <c:v>6.5</c:v>
                </c:pt>
                <c:pt idx="1">
                  <c:v>5.3999999999999986</c:v>
                </c:pt>
                <c:pt idx="2">
                  <c:v>5.8999999999999986</c:v>
                </c:pt>
                <c:pt idx="3">
                  <c:v>7.7000000000000028</c:v>
                </c:pt>
                <c:pt idx="4">
                  <c:v>8.7999999999999972</c:v>
                </c:pt>
                <c:pt idx="5">
                  <c:v>10.200000000000003</c:v>
                </c:pt>
                <c:pt idx="6">
                  <c:v>11.200000000000003</c:v>
                </c:pt>
                <c:pt idx="7">
                  <c:v>10.299999999999997</c:v>
                </c:pt>
                <c:pt idx="8">
                  <c:v>6</c:v>
                </c:pt>
                <c:pt idx="9">
                  <c:v>5.7000000000000028</c:v>
                </c:pt>
                <c:pt idx="10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なつひめ・新甘泉【終了】!$X$48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なつひめ・新甘泉【終了】!$Y$45:$AI$45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なつひめ・新甘泉【終了】!$Y$48:$AI$48</c:f>
              <c:numCache>
                <c:formatCode>_ * #,##0.0_ ;_ * \-#,##0.0_ ;_ * "-"?_ ;_ @_ </c:formatCode>
                <c:ptCount val="11"/>
                <c:pt idx="0">
                  <c:v>5.3000000000000007</c:v>
                </c:pt>
                <c:pt idx="1">
                  <c:v>5.7999999999999972</c:v>
                </c:pt>
                <c:pt idx="2">
                  <c:v>5.2000000000000028</c:v>
                </c:pt>
                <c:pt idx="3">
                  <c:v>6.5</c:v>
                </c:pt>
                <c:pt idx="4">
                  <c:v>9</c:v>
                </c:pt>
                <c:pt idx="5">
                  <c:v>10.999999999999993</c:v>
                </c:pt>
                <c:pt idx="6">
                  <c:v>9.1000000000000085</c:v>
                </c:pt>
                <c:pt idx="7">
                  <c:v>9.2999999999999972</c:v>
                </c:pt>
                <c:pt idx="8">
                  <c:v>6.9000000000000057</c:v>
                </c:pt>
                <c:pt idx="9">
                  <c:v>4.7999999999999972</c:v>
                </c:pt>
                <c:pt idx="10">
                  <c:v>3.7999999999999972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なつひめ・新甘泉【終了】!$X$49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なつひめ・新甘泉【終了】!$Y$45:$AI$45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なつひめ・新甘泉【終了】!$Y$49:$AI$49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6.1000000000000014</c:v>
                </c:pt>
                <c:pt idx="2">
                  <c:v>5.6000000000000014</c:v>
                </c:pt>
                <c:pt idx="3">
                  <c:v>6</c:v>
                </c:pt>
                <c:pt idx="4">
                  <c:v>8.0999999999999943</c:v>
                </c:pt>
                <c:pt idx="5">
                  <c:v>11</c:v>
                </c:pt>
                <c:pt idx="6">
                  <c:v>11.400000000000006</c:v>
                </c:pt>
                <c:pt idx="7">
                  <c:v>9.5</c:v>
                </c:pt>
                <c:pt idx="8">
                  <c:v>7.7000000000000028</c:v>
                </c:pt>
                <c:pt idx="9">
                  <c:v>5.1999999999999886</c:v>
                </c:pt>
                <c:pt idx="10">
                  <c:v>3.3000000000000114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１０日間当たりの肥大量（王秋）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王秋【終了】!$J$62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王秋【終了】!$K$60:$AA$60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王秋【終了】!$K$62:$AA$62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5.3999999999999986</c:v>
                </c:pt>
                <c:pt idx="2" formatCode="_ * #,##0.0_ ;_ * \-#,##0.0_ ;_ * &quot;-&quot;??_ ;_ @_ ">
                  <c:v>5.6000000000000014</c:v>
                </c:pt>
                <c:pt idx="3">
                  <c:v>5.6000000000000014</c:v>
                </c:pt>
                <c:pt idx="4">
                  <c:v>5.3999999999999986</c:v>
                </c:pt>
                <c:pt idx="5">
                  <c:v>7.2000000000000028</c:v>
                </c:pt>
                <c:pt idx="6" formatCode="_ * #,##0.0_ ;_ * \-#,##0.0_ ;_ * &quot;-&quot;??_ ;_ @_ ">
                  <c:v>8.8999999999999915</c:v>
                </c:pt>
                <c:pt idx="7">
                  <c:v>8.5</c:v>
                </c:pt>
                <c:pt idx="8">
                  <c:v>8.3000000000000114</c:v>
                </c:pt>
                <c:pt idx="9">
                  <c:v>6.7999999999999972</c:v>
                </c:pt>
                <c:pt idx="10">
                  <c:v>5.7999999999999972</c:v>
                </c:pt>
                <c:pt idx="11">
                  <c:v>5.2999999999999972</c:v>
                </c:pt>
                <c:pt idx="12">
                  <c:v>4.1000000000000085</c:v>
                </c:pt>
                <c:pt idx="13">
                  <c:v>2.7999999999999972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BA6-87B1-47E0F4DDA26C}"/>
            </c:ext>
          </c:extLst>
        </c:ser>
        <c:ser>
          <c:idx val="1"/>
          <c:order val="1"/>
          <c:tx>
            <c:strRef>
              <c:f>王秋【終了】!$J$63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王秋【終了】!$K$60:$AA$60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王秋【終了】!$K$63:$AA$63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6.3000000000000007</c:v>
                </c:pt>
                <c:pt idx="2" formatCode="_ * #,##0.0_ ;_ * \-#,##0.0_ ;_ * &quot;-&quot;??_ ;_ @_ ">
                  <c:v>6.1000000000000014</c:v>
                </c:pt>
                <c:pt idx="3">
                  <c:v>6.2999999999999972</c:v>
                </c:pt>
                <c:pt idx="4">
                  <c:v>7.3999999999999986</c:v>
                </c:pt>
                <c:pt idx="5">
                  <c:v>9.1000000000000014</c:v>
                </c:pt>
                <c:pt idx="6" formatCode="_ * #,##0.0_ ;_ * \-#,##0.0_ ;_ * &quot;-&quot;??_ ;_ @_ ">
                  <c:v>7.6999999999999957</c:v>
                </c:pt>
                <c:pt idx="7">
                  <c:v>7.3000000000000114</c:v>
                </c:pt>
                <c:pt idx="8">
                  <c:v>5.5</c:v>
                </c:pt>
                <c:pt idx="9">
                  <c:v>6.1999999999999886</c:v>
                </c:pt>
                <c:pt idx="10">
                  <c:v>5</c:v>
                </c:pt>
                <c:pt idx="11">
                  <c:v>4.3000000000000114</c:v>
                </c:pt>
                <c:pt idx="12">
                  <c:v>3.6999999999999886</c:v>
                </c:pt>
                <c:pt idx="13">
                  <c:v>3</c:v>
                </c:pt>
                <c:pt idx="14">
                  <c:v>1.8000000000000114</c:v>
                </c:pt>
                <c:pt idx="15">
                  <c:v>1.8999999999999915</c:v>
                </c:pt>
                <c:pt idx="16">
                  <c:v>1.2999999999999972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BA6-87B1-47E0F4DDA26C}"/>
            </c:ext>
          </c:extLst>
        </c:ser>
        <c:ser>
          <c:idx val="2"/>
          <c:order val="2"/>
          <c:tx>
            <c:strRef>
              <c:f>王秋【終了】!$J$64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王秋【終了】!$K$60:$AA$60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王秋【終了】!$K$64:$AA$64</c:f>
              <c:numCache>
                <c:formatCode>_ * #,##0.0_ ;_ * \-#,##0.0_ ;_ * "-"?_ ;_ @_ </c:formatCode>
                <c:ptCount val="17"/>
                <c:pt idx="0">
                  <c:v>6.1000000000000014</c:v>
                </c:pt>
                <c:pt idx="1">
                  <c:v>6.0999999999999979</c:v>
                </c:pt>
                <c:pt idx="2" formatCode="_ * #,##0.0_ ;_ * \-#,##0.0_ ;_ * &quot;-&quot;??_ ;_ @_ ">
                  <c:v>6.3000000000000043</c:v>
                </c:pt>
                <c:pt idx="3">
                  <c:v>5.8999999999999986</c:v>
                </c:pt>
                <c:pt idx="4">
                  <c:v>6.6000000000000014</c:v>
                </c:pt>
                <c:pt idx="5">
                  <c:v>8.5999999999999943</c:v>
                </c:pt>
                <c:pt idx="6" formatCode="_ * #,##0.0_ ;_ * \-#,##0.0_ ;_ * &quot;-&quot;??_ ;_ @_ ">
                  <c:v>8.7000000000000028</c:v>
                </c:pt>
                <c:pt idx="7">
                  <c:v>8.0999999999999943</c:v>
                </c:pt>
                <c:pt idx="8">
                  <c:v>7.3000000000000114</c:v>
                </c:pt>
                <c:pt idx="9">
                  <c:v>6.5999999999999943</c:v>
                </c:pt>
                <c:pt idx="10">
                  <c:v>5.2999999999999972</c:v>
                </c:pt>
                <c:pt idx="11">
                  <c:v>4.4000000000000057</c:v>
                </c:pt>
                <c:pt idx="12">
                  <c:v>3.7999999999999972</c:v>
                </c:pt>
                <c:pt idx="13">
                  <c:v>3.0999999999999943</c:v>
                </c:pt>
                <c:pt idx="14">
                  <c:v>2.8000000000000114</c:v>
                </c:pt>
                <c:pt idx="15">
                  <c:v>1.7999999999999972</c:v>
                </c:pt>
                <c:pt idx="16">
                  <c:v>1.2999999999999972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BA6-87B1-47E0F4DD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6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127906</xdr:colOff>
      <xdr:row>1</xdr:row>
      <xdr:rowOff>194046</xdr:rowOff>
    </xdr:from>
    <xdr:to>
      <xdr:col>20</xdr:col>
      <xdr:colOff>489856</xdr:colOff>
      <xdr:row>42</xdr:row>
      <xdr:rowOff>139618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36740</xdr:colOff>
      <xdr:row>1</xdr:row>
      <xdr:rowOff>151039</xdr:rowOff>
    </xdr:from>
    <xdr:to>
      <xdr:col>34</xdr:col>
      <xdr:colOff>489858</xdr:colOff>
      <xdr:row>42</xdr:row>
      <xdr:rowOff>103412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345620</xdr:colOff>
      <xdr:row>16</xdr:row>
      <xdr:rowOff>207653</xdr:rowOff>
    </xdr:from>
    <xdr:to>
      <xdr:col>24</xdr:col>
      <xdr:colOff>433062</xdr:colOff>
      <xdr:row>57</xdr:row>
      <xdr:rowOff>153225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504825</xdr:colOff>
      <xdr:row>4</xdr:row>
      <xdr:rowOff>47625</xdr:rowOff>
    </xdr:from>
    <xdr:to>
      <xdr:col>23</xdr:col>
      <xdr:colOff>361950</xdr:colOff>
      <xdr:row>16</xdr:row>
      <xdr:rowOff>209550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98EE661-83D9-4C9F-214A-E137DEB9A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733425"/>
          <a:ext cx="6029325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00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C56"/>
  <sheetViews>
    <sheetView showGridLines="0" showZeros="0" view="pageBreakPreview" topLeftCell="A12" zoomScale="85" zoomScaleNormal="85" zoomScaleSheetLayoutView="85" workbookViewId="0">
      <selection activeCell="G18" sqref="G18"/>
    </sheetView>
  </sheetViews>
  <sheetFormatPr defaultRowHeight="13.5"/>
  <cols>
    <col min="1" max="1" width="1.375" style="14" customWidth="1"/>
    <col min="2" max="6" width="12.625" style="14" customWidth="1"/>
    <col min="7" max="7" width="15.625" style="14" customWidth="1"/>
    <col min="8" max="8" width="0.75" style="14" customWidth="1"/>
    <col min="9" max="9" width="6.125" style="14" customWidth="1"/>
    <col min="10" max="10" width="7.125" style="14" customWidth="1"/>
    <col min="11" max="21" width="6.875" style="14" customWidth="1"/>
    <col min="22" max="23" width="0.75" style="14" customWidth="1"/>
    <col min="24" max="24" width="6.875" style="14" customWidth="1"/>
    <col min="25" max="37" width="6.625" style="14" customWidth="1"/>
    <col min="38" max="38" width="0.75" style="14" customWidth="1"/>
    <col min="39" max="39" width="9" style="14" customWidth="1"/>
    <col min="40" max="40" width="13" style="14" customWidth="1"/>
    <col min="41" max="53" width="12.625" style="14" customWidth="1"/>
    <col min="54" max="54" width="16" style="14" bestFit="1" customWidth="1"/>
    <col min="55" max="16384" width="9" style="14"/>
  </cols>
  <sheetData>
    <row r="1" spans="2:54" ht="17.100000000000001" customHeight="1">
      <c r="B1" s="257" t="s">
        <v>149</v>
      </c>
      <c r="C1" s="257"/>
      <c r="D1" s="257"/>
      <c r="E1" s="257"/>
      <c r="F1" s="257"/>
      <c r="G1" s="257"/>
    </row>
    <row r="2" spans="2:54" ht="17.100000000000001" customHeight="1">
      <c r="F2" s="2"/>
      <c r="AM2" s="3"/>
      <c r="AN2" s="4"/>
      <c r="AO2" s="178" t="s">
        <v>0</v>
      </c>
      <c r="AP2" s="178" t="s">
        <v>121</v>
      </c>
      <c r="AQ2" s="178" t="s">
        <v>2</v>
      </c>
      <c r="AR2" s="178" t="s">
        <v>3</v>
      </c>
      <c r="AS2" s="178" t="s">
        <v>4</v>
      </c>
      <c r="AT2" s="178" t="s">
        <v>5</v>
      </c>
      <c r="AU2" s="178" t="s">
        <v>6</v>
      </c>
      <c r="AV2" s="178" t="s">
        <v>7</v>
      </c>
      <c r="AW2" s="110" t="s">
        <v>8</v>
      </c>
      <c r="AX2" s="178" t="s">
        <v>9</v>
      </c>
      <c r="AY2" s="178" t="s">
        <v>10</v>
      </c>
      <c r="AZ2" s="178" t="s">
        <v>11</v>
      </c>
      <c r="BA2" s="178" t="s">
        <v>124</v>
      </c>
      <c r="BB2" s="97" t="s">
        <v>13</v>
      </c>
    </row>
    <row r="3" spans="2:54" ht="17.100000000000001" customHeight="1">
      <c r="B3" s="3"/>
      <c r="C3" s="4"/>
      <c r="D3" s="178" t="s">
        <v>10</v>
      </c>
      <c r="E3" s="178" t="s">
        <v>11</v>
      </c>
      <c r="F3" s="178" t="s">
        <v>12</v>
      </c>
      <c r="G3" s="97" t="s">
        <v>13</v>
      </c>
      <c r="AM3" s="5"/>
      <c r="AN3" s="6"/>
      <c r="AO3" s="180" t="s">
        <v>14</v>
      </c>
      <c r="AP3" s="180" t="s">
        <v>14</v>
      </c>
      <c r="AQ3" s="180" t="s">
        <v>14</v>
      </c>
      <c r="AR3" s="180" t="s">
        <v>14</v>
      </c>
      <c r="AS3" s="180" t="s">
        <v>14</v>
      </c>
      <c r="AT3" s="180" t="s">
        <v>14</v>
      </c>
      <c r="AU3" s="180" t="s">
        <v>14</v>
      </c>
      <c r="AV3" s="180" t="s">
        <v>14</v>
      </c>
      <c r="AW3" s="180" t="s">
        <v>14</v>
      </c>
      <c r="AX3" s="180" t="s">
        <v>14</v>
      </c>
      <c r="AY3" s="180" t="s">
        <v>14</v>
      </c>
      <c r="AZ3" s="180" t="s">
        <v>14</v>
      </c>
      <c r="BA3" s="180" t="s">
        <v>14</v>
      </c>
      <c r="BB3" s="78" t="s">
        <v>15</v>
      </c>
    </row>
    <row r="4" spans="2:54" ht="17.100000000000001" customHeight="1">
      <c r="B4" s="5"/>
      <c r="C4" s="6"/>
      <c r="D4" s="180" t="s">
        <v>14</v>
      </c>
      <c r="E4" s="180" t="s">
        <v>14</v>
      </c>
      <c r="F4" s="180" t="s">
        <v>14</v>
      </c>
      <c r="G4" s="78" t="s">
        <v>15</v>
      </c>
      <c r="AM4" s="8"/>
      <c r="AN4" s="114" t="s">
        <v>16</v>
      </c>
      <c r="AO4" s="172">
        <v>21.5</v>
      </c>
      <c r="AP4" s="68">
        <v>27.2</v>
      </c>
      <c r="AQ4" s="253">
        <v>31</v>
      </c>
      <c r="AR4" s="68">
        <v>34.700000000000003</v>
      </c>
      <c r="AS4" s="68">
        <v>39.200000000000003</v>
      </c>
      <c r="AT4" s="68">
        <v>45.6</v>
      </c>
      <c r="AU4" s="68">
        <v>55.7</v>
      </c>
      <c r="AV4" s="68">
        <v>63.5</v>
      </c>
      <c r="AW4" s="68">
        <v>71.5</v>
      </c>
      <c r="AX4" s="68">
        <v>78.400000000000006</v>
      </c>
      <c r="AY4" s="68">
        <v>84.7</v>
      </c>
      <c r="AZ4" s="68">
        <v>88.8</v>
      </c>
      <c r="BA4" s="68">
        <v>93.1</v>
      </c>
      <c r="BB4" s="237">
        <v>45391</v>
      </c>
    </row>
    <row r="5" spans="2:54" ht="17.100000000000001" customHeight="1">
      <c r="B5" s="8"/>
      <c r="C5" s="114" t="s">
        <v>16</v>
      </c>
      <c r="D5" s="68">
        <v>84.7</v>
      </c>
      <c r="E5" s="68">
        <v>88.8</v>
      </c>
      <c r="F5" s="68">
        <v>93.1</v>
      </c>
      <c r="G5" s="247">
        <v>45391</v>
      </c>
      <c r="AM5" s="8"/>
      <c r="AN5" s="115" t="s">
        <v>18</v>
      </c>
      <c r="AO5" s="172">
        <v>25.1</v>
      </c>
      <c r="AP5" s="212">
        <v>29.8</v>
      </c>
      <c r="AQ5" s="212">
        <v>32.9</v>
      </c>
      <c r="AR5" s="212">
        <v>38.700000000000003</v>
      </c>
      <c r="AS5" s="212">
        <v>43.9</v>
      </c>
      <c r="AT5" s="212">
        <v>51.6</v>
      </c>
      <c r="AU5" s="212">
        <v>60.6</v>
      </c>
      <c r="AV5" s="212">
        <v>67.7</v>
      </c>
      <c r="AW5" s="212">
        <v>73.400000000000006</v>
      </c>
      <c r="AX5" s="212">
        <v>78.900000000000006</v>
      </c>
      <c r="AY5" s="212">
        <v>84.3</v>
      </c>
      <c r="AZ5" s="212">
        <v>87.9</v>
      </c>
      <c r="BA5" s="212">
        <v>94.2</v>
      </c>
      <c r="BB5" s="222">
        <v>45018</v>
      </c>
    </row>
    <row r="6" spans="2:54" ht="17.100000000000001" customHeight="1">
      <c r="B6" s="8"/>
      <c r="C6" s="115" t="s">
        <v>18</v>
      </c>
      <c r="D6" s="68">
        <v>84.3</v>
      </c>
      <c r="E6" s="68">
        <v>87.9</v>
      </c>
      <c r="F6" s="68">
        <v>94.2</v>
      </c>
      <c r="G6" s="165">
        <v>45018</v>
      </c>
      <c r="AM6" s="116" t="s">
        <v>19</v>
      </c>
      <c r="AN6" s="117" t="s">
        <v>20</v>
      </c>
      <c r="AO6" s="187">
        <v>21.9</v>
      </c>
      <c r="AP6" s="211">
        <v>27.5</v>
      </c>
      <c r="AQ6" s="211">
        <v>31.9</v>
      </c>
      <c r="AR6" s="211">
        <v>36.200000000000003</v>
      </c>
      <c r="AS6" s="211">
        <v>40.9</v>
      </c>
      <c r="AT6" s="211">
        <v>48</v>
      </c>
      <c r="AU6" s="211">
        <v>57.1</v>
      </c>
      <c r="AV6" s="211">
        <v>65.599999999999994</v>
      </c>
      <c r="AW6" s="211">
        <v>73.8</v>
      </c>
      <c r="AX6" s="211">
        <v>79.7</v>
      </c>
      <c r="AY6" s="211">
        <v>85.4</v>
      </c>
      <c r="AZ6" s="211">
        <v>89.7</v>
      </c>
      <c r="BA6" s="211">
        <v>96.6</v>
      </c>
      <c r="BB6" s="209">
        <v>45391</v>
      </c>
    </row>
    <row r="7" spans="2:54" ht="17.100000000000001" customHeight="1">
      <c r="B7" s="116" t="s">
        <v>19</v>
      </c>
      <c r="C7" s="117" t="s">
        <v>20</v>
      </c>
      <c r="D7" s="187">
        <v>85.4</v>
      </c>
      <c r="E7" s="187">
        <v>89.7</v>
      </c>
      <c r="F7" s="187">
        <v>96.6</v>
      </c>
      <c r="G7" s="77">
        <v>45391</v>
      </c>
      <c r="AM7" s="8"/>
      <c r="AN7" s="10" t="s">
        <v>21</v>
      </c>
      <c r="AO7" s="158">
        <f t="shared" ref="AO7:BA7" si="0">ROUND(AO4/AO5*100,0)</f>
        <v>86</v>
      </c>
      <c r="AP7" s="158">
        <f t="shared" si="0"/>
        <v>91</v>
      </c>
      <c r="AQ7" s="158">
        <f t="shared" si="0"/>
        <v>94</v>
      </c>
      <c r="AR7" s="158">
        <f t="shared" si="0"/>
        <v>90</v>
      </c>
      <c r="AS7" s="158">
        <f t="shared" si="0"/>
        <v>89</v>
      </c>
      <c r="AT7" s="158">
        <f t="shared" si="0"/>
        <v>88</v>
      </c>
      <c r="AU7" s="158">
        <f t="shared" si="0"/>
        <v>92</v>
      </c>
      <c r="AV7" s="158">
        <f t="shared" si="0"/>
        <v>94</v>
      </c>
      <c r="AW7" s="158">
        <f t="shared" si="0"/>
        <v>97</v>
      </c>
      <c r="AX7" s="158">
        <f t="shared" si="0"/>
        <v>99</v>
      </c>
      <c r="AY7" s="158">
        <f t="shared" si="0"/>
        <v>100</v>
      </c>
      <c r="AZ7" s="158">
        <f t="shared" si="0"/>
        <v>101</v>
      </c>
      <c r="BA7" s="158">
        <f t="shared" si="0"/>
        <v>99</v>
      </c>
      <c r="BB7" s="238"/>
    </row>
    <row r="8" spans="2:54" ht="17.100000000000001" customHeight="1">
      <c r="B8" s="8"/>
      <c r="C8" s="10" t="s">
        <v>21</v>
      </c>
      <c r="D8" s="158">
        <v>100</v>
      </c>
      <c r="E8" s="158">
        <v>101</v>
      </c>
      <c r="F8" s="158">
        <v>99</v>
      </c>
      <c r="G8" s="10"/>
      <c r="AM8" s="12"/>
      <c r="AN8" s="13" t="s">
        <v>22</v>
      </c>
      <c r="AO8" s="66">
        <f t="shared" ref="AO8:BA8" si="1">ROUND(AO4/AO6*100,0)</f>
        <v>98</v>
      </c>
      <c r="AP8" s="66">
        <f t="shared" si="1"/>
        <v>99</v>
      </c>
      <c r="AQ8" s="66">
        <f t="shared" si="1"/>
        <v>97</v>
      </c>
      <c r="AR8" s="66">
        <f t="shared" si="1"/>
        <v>96</v>
      </c>
      <c r="AS8" s="66">
        <f t="shared" si="1"/>
        <v>96</v>
      </c>
      <c r="AT8" s="66">
        <f t="shared" si="1"/>
        <v>95</v>
      </c>
      <c r="AU8" s="66">
        <f t="shared" si="1"/>
        <v>98</v>
      </c>
      <c r="AV8" s="66">
        <f t="shared" si="1"/>
        <v>97</v>
      </c>
      <c r="AW8" s="66">
        <f t="shared" si="1"/>
        <v>97</v>
      </c>
      <c r="AX8" s="66">
        <f t="shared" si="1"/>
        <v>98</v>
      </c>
      <c r="AY8" s="66">
        <f t="shared" si="1"/>
        <v>99</v>
      </c>
      <c r="AZ8" s="66">
        <f t="shared" si="1"/>
        <v>99</v>
      </c>
      <c r="BA8" s="66">
        <f t="shared" si="1"/>
        <v>96</v>
      </c>
      <c r="BB8" s="239"/>
    </row>
    <row r="9" spans="2:54" ht="16.5" customHeight="1">
      <c r="B9" s="12"/>
      <c r="C9" s="13" t="s">
        <v>22</v>
      </c>
      <c r="D9" s="66">
        <v>99</v>
      </c>
      <c r="E9" s="66">
        <v>99</v>
      </c>
      <c r="F9" s="66">
        <v>96</v>
      </c>
      <c r="G9" s="13"/>
      <c r="AM9" s="8"/>
      <c r="AN9" s="114" t="s">
        <v>16</v>
      </c>
      <c r="AO9" s="93">
        <v>21.8</v>
      </c>
      <c r="AP9" s="93">
        <v>28.8</v>
      </c>
      <c r="AQ9" s="93">
        <v>33</v>
      </c>
      <c r="AR9" s="93">
        <v>37.4</v>
      </c>
      <c r="AS9" s="93">
        <v>41.7</v>
      </c>
      <c r="AT9" s="93">
        <v>48.7</v>
      </c>
      <c r="AU9" s="93">
        <v>56.7</v>
      </c>
      <c r="AV9" s="93">
        <v>66.3</v>
      </c>
      <c r="AW9" s="93">
        <v>74.8</v>
      </c>
      <c r="AX9" s="93">
        <v>82.3</v>
      </c>
      <c r="AY9" s="93">
        <v>88.8</v>
      </c>
      <c r="AZ9" s="93">
        <v>93.3</v>
      </c>
      <c r="BA9" s="93">
        <v>96.3</v>
      </c>
      <c r="BB9" s="225">
        <v>45396</v>
      </c>
    </row>
    <row r="10" spans="2:54" ht="17.100000000000001" customHeight="1">
      <c r="B10" s="8"/>
      <c r="C10" s="114" t="s">
        <v>16</v>
      </c>
      <c r="D10" s="93">
        <v>88.8</v>
      </c>
      <c r="E10" s="93">
        <v>93.3</v>
      </c>
      <c r="F10" s="93">
        <v>96.3</v>
      </c>
      <c r="G10" s="98">
        <v>45396</v>
      </c>
      <c r="AM10" s="8"/>
      <c r="AN10" s="115" t="s">
        <v>18</v>
      </c>
      <c r="AO10" s="185">
        <v>22.6</v>
      </c>
      <c r="AP10" s="213">
        <v>29.4</v>
      </c>
      <c r="AQ10" s="213">
        <v>34.5</v>
      </c>
      <c r="AR10" s="213">
        <v>38.6</v>
      </c>
      <c r="AS10" s="213">
        <v>43.2</v>
      </c>
      <c r="AT10" s="213">
        <v>50.2</v>
      </c>
      <c r="AU10" s="213">
        <v>58.9</v>
      </c>
      <c r="AV10" s="213">
        <v>66.3</v>
      </c>
      <c r="AW10" s="213">
        <v>75.5</v>
      </c>
      <c r="AX10" s="213">
        <v>82.3</v>
      </c>
      <c r="AY10" s="213">
        <v>88.7</v>
      </c>
      <c r="AZ10" s="213">
        <v>92.7</v>
      </c>
      <c r="BA10" s="213">
        <v>95</v>
      </c>
      <c r="BB10" s="222">
        <v>45025</v>
      </c>
    </row>
    <row r="11" spans="2:54" ht="17.100000000000001" customHeight="1">
      <c r="B11" s="8"/>
      <c r="C11" s="115" t="s">
        <v>18</v>
      </c>
      <c r="D11" s="185">
        <v>88.7</v>
      </c>
      <c r="E11" s="185">
        <v>92.7</v>
      </c>
      <c r="F11" s="185">
        <v>95</v>
      </c>
      <c r="G11" s="165">
        <v>45025</v>
      </c>
      <c r="AM11" s="116" t="s">
        <v>23</v>
      </c>
      <c r="AN11" s="117" t="s">
        <v>20</v>
      </c>
      <c r="AO11" s="187">
        <v>19.7</v>
      </c>
      <c r="AP11" s="211">
        <v>26.6</v>
      </c>
      <c r="AQ11" s="211">
        <v>31.8</v>
      </c>
      <c r="AR11" s="211">
        <v>35.700000000000003</v>
      </c>
      <c r="AS11" s="211">
        <v>40</v>
      </c>
      <c r="AT11" s="211">
        <v>46.2</v>
      </c>
      <c r="AU11" s="211">
        <v>54.8</v>
      </c>
      <c r="AV11" s="211">
        <v>63.5</v>
      </c>
      <c r="AW11" s="211">
        <v>71.8</v>
      </c>
      <c r="AX11" s="211">
        <v>79.400000000000006</v>
      </c>
      <c r="AY11" s="211">
        <v>86.2</v>
      </c>
      <c r="AZ11" s="211">
        <v>91</v>
      </c>
      <c r="BA11" s="211">
        <v>96.6</v>
      </c>
      <c r="BB11" s="209">
        <v>45397</v>
      </c>
    </row>
    <row r="12" spans="2:54" ht="17.100000000000001" customHeight="1">
      <c r="B12" s="116" t="s">
        <v>23</v>
      </c>
      <c r="C12" s="117" t="s">
        <v>20</v>
      </c>
      <c r="D12" s="187">
        <v>86.2</v>
      </c>
      <c r="E12" s="187">
        <v>91</v>
      </c>
      <c r="F12" s="187">
        <v>96.6</v>
      </c>
      <c r="G12" s="77">
        <v>45397</v>
      </c>
      <c r="AM12" s="8"/>
      <c r="AN12" s="92" t="s">
        <v>21</v>
      </c>
      <c r="AO12" s="157">
        <f t="shared" ref="AO12:BA12" si="2">ROUND(AO9/AO10*100,0)</f>
        <v>96</v>
      </c>
      <c r="AP12" s="157">
        <f t="shared" si="2"/>
        <v>98</v>
      </c>
      <c r="AQ12" s="157">
        <f t="shared" si="2"/>
        <v>96</v>
      </c>
      <c r="AR12" s="157">
        <f t="shared" si="2"/>
        <v>97</v>
      </c>
      <c r="AS12" s="157">
        <f t="shared" si="2"/>
        <v>97</v>
      </c>
      <c r="AT12" s="157">
        <f t="shared" si="2"/>
        <v>97</v>
      </c>
      <c r="AU12" s="157">
        <f t="shared" si="2"/>
        <v>96</v>
      </c>
      <c r="AV12" s="157">
        <f t="shared" si="2"/>
        <v>100</v>
      </c>
      <c r="AW12" s="157">
        <f t="shared" si="2"/>
        <v>99</v>
      </c>
      <c r="AX12" s="157">
        <f t="shared" si="2"/>
        <v>100</v>
      </c>
      <c r="AY12" s="157">
        <f t="shared" si="2"/>
        <v>100</v>
      </c>
      <c r="AZ12" s="157">
        <f t="shared" si="2"/>
        <v>101</v>
      </c>
      <c r="BA12" s="157">
        <f t="shared" si="2"/>
        <v>101</v>
      </c>
      <c r="BB12" s="238"/>
    </row>
    <row r="13" spans="2:54" ht="17.100000000000001" customHeight="1">
      <c r="B13" s="8"/>
      <c r="C13" s="92" t="s">
        <v>21</v>
      </c>
      <c r="D13" s="157">
        <v>100</v>
      </c>
      <c r="E13" s="157">
        <v>101</v>
      </c>
      <c r="F13" s="157">
        <v>101</v>
      </c>
      <c r="G13" s="10"/>
      <c r="AM13" s="12"/>
      <c r="AN13" s="13" t="s">
        <v>22</v>
      </c>
      <c r="AO13" s="64">
        <f t="shared" ref="AO13:BA13" si="3">ROUND(AO9/AO11*100,0)</f>
        <v>111</v>
      </c>
      <c r="AP13" s="64">
        <f t="shared" si="3"/>
        <v>108</v>
      </c>
      <c r="AQ13" s="64">
        <f t="shared" si="3"/>
        <v>104</v>
      </c>
      <c r="AR13" s="64">
        <f t="shared" si="3"/>
        <v>105</v>
      </c>
      <c r="AS13" s="64">
        <f t="shared" si="3"/>
        <v>104</v>
      </c>
      <c r="AT13" s="64">
        <f t="shared" si="3"/>
        <v>105</v>
      </c>
      <c r="AU13" s="64">
        <f t="shared" si="3"/>
        <v>103</v>
      </c>
      <c r="AV13" s="64">
        <f t="shared" si="3"/>
        <v>104</v>
      </c>
      <c r="AW13" s="64">
        <f t="shared" si="3"/>
        <v>104</v>
      </c>
      <c r="AX13" s="64">
        <f t="shared" si="3"/>
        <v>104</v>
      </c>
      <c r="AY13" s="64">
        <f t="shared" si="3"/>
        <v>103</v>
      </c>
      <c r="AZ13" s="64">
        <f t="shared" si="3"/>
        <v>103</v>
      </c>
      <c r="BA13" s="64">
        <f t="shared" si="3"/>
        <v>100</v>
      </c>
      <c r="BB13" s="239"/>
    </row>
    <row r="14" spans="2:54" ht="17.100000000000001" customHeight="1">
      <c r="B14" s="12"/>
      <c r="C14" s="13" t="s">
        <v>22</v>
      </c>
      <c r="D14" s="64">
        <v>103</v>
      </c>
      <c r="E14" s="64">
        <v>103</v>
      </c>
      <c r="F14" s="64">
        <v>100</v>
      </c>
      <c r="G14" s="13"/>
      <c r="AM14" s="8"/>
      <c r="AN14" s="114" t="s">
        <v>16</v>
      </c>
      <c r="AO14" s="93">
        <v>26.5</v>
      </c>
      <c r="AP14" s="93">
        <v>32.6</v>
      </c>
      <c r="AQ14" s="93">
        <v>36.200000000000003</v>
      </c>
      <c r="AR14" s="93">
        <v>39.700000000000003</v>
      </c>
      <c r="AS14" s="93">
        <v>44.8</v>
      </c>
      <c r="AT14" s="93">
        <v>52.6</v>
      </c>
      <c r="AU14" s="93">
        <v>62.7</v>
      </c>
      <c r="AV14" s="93">
        <v>72.7</v>
      </c>
      <c r="AW14" s="93">
        <v>80</v>
      </c>
      <c r="AX14" s="93">
        <v>88</v>
      </c>
      <c r="AY14" s="93">
        <v>93.2</v>
      </c>
      <c r="AZ14" s="93">
        <v>97.4</v>
      </c>
      <c r="BA14" s="93">
        <v>101.5</v>
      </c>
      <c r="BB14" s="225">
        <v>45393</v>
      </c>
    </row>
    <row r="15" spans="2:54" ht="17.100000000000001" customHeight="1">
      <c r="B15" s="8"/>
      <c r="C15" s="114" t="s">
        <v>16</v>
      </c>
      <c r="D15" s="93">
        <v>93.2</v>
      </c>
      <c r="E15" s="93">
        <v>97.4</v>
      </c>
      <c r="F15" s="93">
        <v>101.5</v>
      </c>
      <c r="G15" s="98">
        <v>45393</v>
      </c>
      <c r="AM15" s="8"/>
      <c r="AN15" s="115" t="s">
        <v>18</v>
      </c>
      <c r="AO15" s="185">
        <v>27.5</v>
      </c>
      <c r="AP15" s="213">
        <v>33</v>
      </c>
      <c r="AQ15" s="213">
        <v>37.799999999999997</v>
      </c>
      <c r="AR15" s="213">
        <v>42.7</v>
      </c>
      <c r="AS15" s="213">
        <v>49.4</v>
      </c>
      <c r="AT15" s="213">
        <v>59.3</v>
      </c>
      <c r="AU15" s="213">
        <v>68.400000000000006</v>
      </c>
      <c r="AV15" s="213">
        <v>76.5</v>
      </c>
      <c r="AW15" s="213">
        <v>84.1</v>
      </c>
      <c r="AX15" s="213">
        <v>90.3</v>
      </c>
      <c r="AY15" s="213">
        <v>94.8</v>
      </c>
      <c r="AZ15" s="213">
        <v>98.7</v>
      </c>
      <c r="BA15" s="213">
        <v>102.3</v>
      </c>
      <c r="BB15" s="222">
        <v>45017</v>
      </c>
    </row>
    <row r="16" spans="2:54" ht="17.100000000000001" customHeight="1">
      <c r="B16" s="8"/>
      <c r="C16" s="115" t="s">
        <v>18</v>
      </c>
      <c r="D16" s="185">
        <v>94.8</v>
      </c>
      <c r="E16" s="185">
        <v>98.7</v>
      </c>
      <c r="F16" s="185">
        <v>102.3</v>
      </c>
      <c r="G16" s="165">
        <v>45017</v>
      </c>
      <c r="AM16" s="116" t="s">
        <v>24</v>
      </c>
      <c r="AN16" s="117" t="s">
        <v>20</v>
      </c>
      <c r="AO16" s="187">
        <v>23.8</v>
      </c>
      <c r="AP16" s="211">
        <v>30.1</v>
      </c>
      <c r="AQ16" s="211">
        <v>34.6</v>
      </c>
      <c r="AR16" s="211">
        <v>39.200000000000003</v>
      </c>
      <c r="AS16" s="211">
        <v>44.8</v>
      </c>
      <c r="AT16" s="211">
        <v>53</v>
      </c>
      <c r="AU16" s="211">
        <v>63</v>
      </c>
      <c r="AV16" s="211">
        <v>72.5</v>
      </c>
      <c r="AW16" s="211">
        <v>81</v>
      </c>
      <c r="AX16" s="211">
        <v>88.5</v>
      </c>
      <c r="AY16" s="211">
        <v>95</v>
      </c>
      <c r="AZ16" s="211">
        <v>99.8</v>
      </c>
      <c r="BA16" s="211">
        <v>104</v>
      </c>
      <c r="BB16" s="225">
        <v>45390</v>
      </c>
    </row>
    <row r="17" spans="2:54" ht="17.100000000000001" customHeight="1">
      <c r="B17" s="116" t="s">
        <v>24</v>
      </c>
      <c r="C17" s="117" t="s">
        <v>20</v>
      </c>
      <c r="D17" s="187">
        <v>95</v>
      </c>
      <c r="E17" s="187">
        <v>99.8</v>
      </c>
      <c r="F17" s="187">
        <v>104</v>
      </c>
      <c r="G17" s="98">
        <v>45390</v>
      </c>
      <c r="AM17" s="8"/>
      <c r="AN17" s="10" t="s">
        <v>21</v>
      </c>
      <c r="AO17" s="157">
        <f t="shared" ref="AO17:BA17" si="4">ROUND(AO14/AO15*100,0)</f>
        <v>96</v>
      </c>
      <c r="AP17" s="157">
        <f t="shared" si="4"/>
        <v>99</v>
      </c>
      <c r="AQ17" s="157">
        <f t="shared" si="4"/>
        <v>96</v>
      </c>
      <c r="AR17" s="157">
        <f t="shared" si="4"/>
        <v>93</v>
      </c>
      <c r="AS17" s="157">
        <f t="shared" si="4"/>
        <v>91</v>
      </c>
      <c r="AT17" s="157">
        <f t="shared" si="4"/>
        <v>89</v>
      </c>
      <c r="AU17" s="157">
        <f t="shared" si="4"/>
        <v>92</v>
      </c>
      <c r="AV17" s="157">
        <f t="shared" si="4"/>
        <v>95</v>
      </c>
      <c r="AW17" s="157">
        <f t="shared" si="4"/>
        <v>95</v>
      </c>
      <c r="AX17" s="157">
        <f t="shared" si="4"/>
        <v>97</v>
      </c>
      <c r="AY17" s="157">
        <f t="shared" si="4"/>
        <v>98</v>
      </c>
      <c r="AZ17" s="157">
        <f t="shared" si="4"/>
        <v>99</v>
      </c>
      <c r="BA17" s="157">
        <f t="shared" si="4"/>
        <v>99</v>
      </c>
      <c r="BB17" s="238"/>
    </row>
    <row r="18" spans="2:54" ht="17.100000000000001" customHeight="1">
      <c r="B18" s="8"/>
      <c r="C18" s="10" t="s">
        <v>21</v>
      </c>
      <c r="D18" s="157">
        <v>98</v>
      </c>
      <c r="E18" s="157">
        <v>99</v>
      </c>
      <c r="F18" s="157">
        <v>99</v>
      </c>
      <c r="G18" s="10"/>
      <c r="AM18" s="12"/>
      <c r="AN18" s="13" t="s">
        <v>22</v>
      </c>
      <c r="AO18" s="64">
        <f t="shared" ref="AO18:BA18" si="5">ROUND(AO14/AO16*100,0)</f>
        <v>111</v>
      </c>
      <c r="AP18" s="64">
        <f t="shared" si="5"/>
        <v>108</v>
      </c>
      <c r="AQ18" s="64">
        <f t="shared" si="5"/>
        <v>105</v>
      </c>
      <c r="AR18" s="64">
        <f t="shared" si="5"/>
        <v>101</v>
      </c>
      <c r="AS18" s="64">
        <f t="shared" si="5"/>
        <v>100</v>
      </c>
      <c r="AT18" s="64">
        <f t="shared" si="5"/>
        <v>99</v>
      </c>
      <c r="AU18" s="64">
        <f t="shared" si="5"/>
        <v>100</v>
      </c>
      <c r="AV18" s="64">
        <f t="shared" si="5"/>
        <v>100</v>
      </c>
      <c r="AW18" s="64">
        <f t="shared" si="5"/>
        <v>99</v>
      </c>
      <c r="AX18" s="64">
        <f t="shared" si="5"/>
        <v>99</v>
      </c>
      <c r="AY18" s="64">
        <f t="shared" si="5"/>
        <v>98</v>
      </c>
      <c r="AZ18" s="64">
        <f t="shared" si="5"/>
        <v>98</v>
      </c>
      <c r="BA18" s="64">
        <f t="shared" si="5"/>
        <v>98</v>
      </c>
      <c r="BB18" s="239"/>
    </row>
    <row r="19" spans="2:54" ht="17.100000000000001" customHeight="1">
      <c r="B19" s="12"/>
      <c r="C19" s="13" t="s">
        <v>22</v>
      </c>
      <c r="D19" s="64">
        <v>98</v>
      </c>
      <c r="E19" s="64">
        <v>98</v>
      </c>
      <c r="F19" s="64">
        <v>98</v>
      </c>
      <c r="G19" s="13"/>
      <c r="AM19" s="8"/>
      <c r="AN19" s="114" t="s">
        <v>16</v>
      </c>
      <c r="AO19" s="93">
        <v>21.3</v>
      </c>
      <c r="AP19" s="93">
        <v>28.1</v>
      </c>
      <c r="AQ19" s="93">
        <v>32.299999999999997</v>
      </c>
      <c r="AR19" s="93">
        <v>36.700000000000003</v>
      </c>
      <c r="AS19" s="93">
        <v>40.9</v>
      </c>
      <c r="AT19" s="93">
        <v>48</v>
      </c>
      <c r="AU19" s="93">
        <v>56</v>
      </c>
      <c r="AV19" s="93">
        <v>64.599999999999994</v>
      </c>
      <c r="AW19" s="93">
        <v>72.2</v>
      </c>
      <c r="AX19" s="93">
        <v>78.8</v>
      </c>
      <c r="AY19" s="93">
        <v>83.4</v>
      </c>
      <c r="AZ19" s="93">
        <v>90</v>
      </c>
      <c r="BA19" s="93">
        <v>92.4</v>
      </c>
      <c r="BB19" s="225">
        <v>45394</v>
      </c>
    </row>
    <row r="20" spans="2:54" ht="17.100000000000001" customHeight="1">
      <c r="B20" s="8"/>
      <c r="C20" s="114" t="s">
        <v>16</v>
      </c>
      <c r="D20" s="93">
        <v>83.4</v>
      </c>
      <c r="E20" s="93">
        <v>90</v>
      </c>
      <c r="F20" s="93">
        <v>92.4</v>
      </c>
      <c r="G20" s="98">
        <v>45394</v>
      </c>
      <c r="AM20" s="8"/>
      <c r="AN20" s="115" t="s">
        <v>18</v>
      </c>
      <c r="AO20" s="185">
        <v>24.2</v>
      </c>
      <c r="AP20" s="213">
        <v>30.3</v>
      </c>
      <c r="AQ20" s="213">
        <v>35.4</v>
      </c>
      <c r="AR20" s="213">
        <v>39.200000000000003</v>
      </c>
      <c r="AS20" s="213">
        <v>44.6</v>
      </c>
      <c r="AT20" s="213">
        <v>53.2</v>
      </c>
      <c r="AU20" s="213">
        <v>63.8</v>
      </c>
      <c r="AV20" s="213">
        <v>71.8</v>
      </c>
      <c r="AW20" s="213">
        <v>78.900000000000006</v>
      </c>
      <c r="AX20" s="213">
        <v>85.8</v>
      </c>
      <c r="AY20" s="213">
        <v>91</v>
      </c>
      <c r="AZ20" s="213">
        <v>95.2</v>
      </c>
      <c r="BA20" s="213">
        <v>100.5</v>
      </c>
      <c r="BB20" s="222">
        <v>45020</v>
      </c>
    </row>
    <row r="21" spans="2:54" ht="17.100000000000001" customHeight="1">
      <c r="B21" s="8"/>
      <c r="C21" s="115" t="s">
        <v>18</v>
      </c>
      <c r="D21" s="185">
        <v>91</v>
      </c>
      <c r="E21" s="185">
        <v>95.2</v>
      </c>
      <c r="F21" s="185">
        <v>100.5</v>
      </c>
      <c r="G21" s="165">
        <v>45020</v>
      </c>
      <c r="AM21" s="116" t="s">
        <v>114</v>
      </c>
      <c r="AN21" s="117" t="s">
        <v>20</v>
      </c>
      <c r="AO21" s="187">
        <v>22</v>
      </c>
      <c r="AP21" s="211">
        <v>27.9</v>
      </c>
      <c r="AQ21" s="211">
        <v>32.799999999999997</v>
      </c>
      <c r="AR21" s="211">
        <v>36.700000000000003</v>
      </c>
      <c r="AS21" s="211">
        <v>41</v>
      </c>
      <c r="AT21" s="211">
        <v>47.9</v>
      </c>
      <c r="AU21" s="211">
        <v>57</v>
      </c>
      <c r="AV21" s="211">
        <v>66.2</v>
      </c>
      <c r="AW21" s="211">
        <v>74.3</v>
      </c>
      <c r="AX21" s="211">
        <v>81.599999999999994</v>
      </c>
      <c r="AY21" s="211">
        <v>87.4</v>
      </c>
      <c r="AZ21" s="211">
        <v>91.4</v>
      </c>
      <c r="BA21" s="211">
        <v>96.9</v>
      </c>
      <c r="BB21" s="209">
        <v>45394</v>
      </c>
    </row>
    <row r="22" spans="2:54" ht="17.100000000000001" customHeight="1">
      <c r="B22" s="116" t="s">
        <v>114</v>
      </c>
      <c r="C22" s="117" t="s">
        <v>20</v>
      </c>
      <c r="D22" s="187">
        <v>87.4</v>
      </c>
      <c r="E22" s="187">
        <v>91.4</v>
      </c>
      <c r="F22" s="187">
        <v>96.9</v>
      </c>
      <c r="G22" s="77">
        <v>45394</v>
      </c>
      <c r="AM22" s="8"/>
      <c r="AN22" s="10" t="s">
        <v>21</v>
      </c>
      <c r="AO22" s="157">
        <f t="shared" ref="AO22:BA22" si="6">ROUND(AO19/AO20*100,0)</f>
        <v>88</v>
      </c>
      <c r="AP22" s="157">
        <f t="shared" si="6"/>
        <v>93</v>
      </c>
      <c r="AQ22" s="157">
        <f t="shared" si="6"/>
        <v>91</v>
      </c>
      <c r="AR22" s="157">
        <f t="shared" si="6"/>
        <v>94</v>
      </c>
      <c r="AS22" s="157">
        <f t="shared" si="6"/>
        <v>92</v>
      </c>
      <c r="AT22" s="157">
        <f t="shared" si="6"/>
        <v>90</v>
      </c>
      <c r="AU22" s="157">
        <f t="shared" si="6"/>
        <v>88</v>
      </c>
      <c r="AV22" s="157">
        <f t="shared" si="6"/>
        <v>90</v>
      </c>
      <c r="AW22" s="157">
        <f t="shared" si="6"/>
        <v>92</v>
      </c>
      <c r="AX22" s="157">
        <f t="shared" si="6"/>
        <v>92</v>
      </c>
      <c r="AY22" s="157">
        <f t="shared" si="6"/>
        <v>92</v>
      </c>
      <c r="AZ22" s="157">
        <f t="shared" si="6"/>
        <v>95</v>
      </c>
      <c r="BA22" s="157">
        <f t="shared" si="6"/>
        <v>92</v>
      </c>
      <c r="BB22" s="240"/>
    </row>
    <row r="23" spans="2:54" ht="17.100000000000001" customHeight="1">
      <c r="B23" s="8"/>
      <c r="C23" s="10" t="s">
        <v>21</v>
      </c>
      <c r="D23" s="157">
        <v>92</v>
      </c>
      <c r="E23" s="157">
        <v>95</v>
      </c>
      <c r="F23" s="157">
        <v>92</v>
      </c>
      <c r="G23" s="92"/>
      <c r="AM23" s="12"/>
      <c r="AN23" s="13" t="s">
        <v>22</v>
      </c>
      <c r="AO23" s="66">
        <f t="shared" ref="AO23:BA23" si="7">ROUND(AO19/AO21*100,0)</f>
        <v>97</v>
      </c>
      <c r="AP23" s="66">
        <f t="shared" si="7"/>
        <v>101</v>
      </c>
      <c r="AQ23" s="66">
        <f t="shared" si="7"/>
        <v>98</v>
      </c>
      <c r="AR23" s="66">
        <f t="shared" si="7"/>
        <v>100</v>
      </c>
      <c r="AS23" s="66">
        <f t="shared" si="7"/>
        <v>100</v>
      </c>
      <c r="AT23" s="66">
        <f t="shared" si="7"/>
        <v>100</v>
      </c>
      <c r="AU23" s="66">
        <f t="shared" si="7"/>
        <v>98</v>
      </c>
      <c r="AV23" s="66">
        <f t="shared" si="7"/>
        <v>98</v>
      </c>
      <c r="AW23" s="66">
        <f t="shared" si="7"/>
        <v>97</v>
      </c>
      <c r="AX23" s="66">
        <f t="shared" si="7"/>
        <v>97</v>
      </c>
      <c r="AY23" s="66">
        <f t="shared" si="7"/>
        <v>95</v>
      </c>
      <c r="AZ23" s="66">
        <f t="shared" si="7"/>
        <v>98</v>
      </c>
      <c r="BA23" s="66">
        <f t="shared" si="7"/>
        <v>95</v>
      </c>
      <c r="BB23" s="239"/>
    </row>
    <row r="24" spans="2:54" ht="17.100000000000001" customHeight="1">
      <c r="B24" s="78"/>
      <c r="C24" s="13" t="s">
        <v>22</v>
      </c>
      <c r="D24" s="66">
        <v>95</v>
      </c>
      <c r="E24" s="66">
        <v>98</v>
      </c>
      <c r="F24" s="66">
        <v>95</v>
      </c>
      <c r="G24" s="13"/>
      <c r="AM24" s="8"/>
      <c r="AN24" s="114" t="s">
        <v>16</v>
      </c>
      <c r="AO24" s="93">
        <v>22.5</v>
      </c>
      <c r="AP24" s="93">
        <v>28.5</v>
      </c>
      <c r="AQ24" s="93">
        <v>32.9</v>
      </c>
      <c r="AR24" s="93">
        <v>36.700000000000003</v>
      </c>
      <c r="AS24" s="93">
        <v>41.3</v>
      </c>
      <c r="AT24" s="93">
        <v>47.8</v>
      </c>
      <c r="AU24" s="93">
        <v>55.2</v>
      </c>
      <c r="AV24" s="93">
        <v>65</v>
      </c>
      <c r="AW24" s="93">
        <v>72.400000000000006</v>
      </c>
      <c r="AX24" s="93">
        <v>80</v>
      </c>
      <c r="AY24" s="93">
        <v>85.6</v>
      </c>
      <c r="AZ24" s="93">
        <v>91</v>
      </c>
      <c r="BA24" s="93">
        <v>96</v>
      </c>
      <c r="BB24" s="237">
        <v>45394</v>
      </c>
    </row>
    <row r="25" spans="2:54" ht="17.100000000000001" customHeight="1">
      <c r="B25" s="8"/>
      <c r="C25" s="114" t="s">
        <v>16</v>
      </c>
      <c r="D25" s="93">
        <v>85.6</v>
      </c>
      <c r="E25" s="93">
        <v>91</v>
      </c>
      <c r="F25" s="93">
        <v>96</v>
      </c>
      <c r="G25" s="247">
        <v>45394</v>
      </c>
      <c r="AM25" s="8"/>
      <c r="AN25" s="115" t="s">
        <v>18</v>
      </c>
      <c r="AO25" s="185">
        <v>23.3</v>
      </c>
      <c r="AP25" s="213">
        <v>28.2</v>
      </c>
      <c r="AQ25" s="213">
        <v>31.8</v>
      </c>
      <c r="AR25" s="213">
        <v>35.700000000000003</v>
      </c>
      <c r="AS25" s="213">
        <v>40.6</v>
      </c>
      <c r="AT25" s="213">
        <v>49.1</v>
      </c>
      <c r="AU25" s="213">
        <v>58.1</v>
      </c>
      <c r="AV25" s="213">
        <v>65.599999999999994</v>
      </c>
      <c r="AW25" s="213">
        <v>73.3</v>
      </c>
      <c r="AX25" s="213">
        <v>79.7</v>
      </c>
      <c r="AY25" s="213">
        <v>84.8</v>
      </c>
      <c r="AZ25" s="213">
        <v>88.3</v>
      </c>
      <c r="BA25" s="214"/>
      <c r="BB25" s="225">
        <v>45020</v>
      </c>
    </row>
    <row r="26" spans="2:54" ht="17.100000000000001" customHeight="1">
      <c r="B26" s="8"/>
      <c r="C26" s="115" t="s">
        <v>18</v>
      </c>
      <c r="D26" s="185">
        <v>84.8</v>
      </c>
      <c r="E26" s="185">
        <v>88.3</v>
      </c>
      <c r="F26" s="185"/>
      <c r="G26" s="165">
        <v>45020</v>
      </c>
      <c r="AM26" s="186" t="s">
        <v>125</v>
      </c>
      <c r="AN26" s="117" t="s">
        <v>20</v>
      </c>
      <c r="AO26" s="187">
        <v>21.3</v>
      </c>
      <c r="AP26" s="211">
        <v>27</v>
      </c>
      <c r="AQ26" s="211">
        <v>31.3</v>
      </c>
      <c r="AR26" s="211">
        <v>35</v>
      </c>
      <c r="AS26" s="211">
        <v>39.6</v>
      </c>
      <c r="AT26" s="211">
        <v>46.7</v>
      </c>
      <c r="AU26" s="211">
        <v>55.8</v>
      </c>
      <c r="AV26" s="211">
        <v>64.7</v>
      </c>
      <c r="AW26" s="211">
        <v>72.7</v>
      </c>
      <c r="AX26" s="211">
        <v>78.900000000000006</v>
      </c>
      <c r="AY26" s="211">
        <v>85.1</v>
      </c>
      <c r="AZ26" s="211">
        <v>89.3</v>
      </c>
      <c r="BA26" s="211">
        <v>93.3</v>
      </c>
      <c r="BB26" s="241">
        <v>45392</v>
      </c>
    </row>
    <row r="27" spans="2:54" ht="17.100000000000001" customHeight="1">
      <c r="B27" s="8" t="s">
        <v>125</v>
      </c>
      <c r="C27" s="117" t="s">
        <v>20</v>
      </c>
      <c r="D27" s="187">
        <v>85.1</v>
      </c>
      <c r="E27" s="187">
        <v>89.3</v>
      </c>
      <c r="F27" s="187">
        <v>93.3</v>
      </c>
      <c r="G27" s="77">
        <v>45392</v>
      </c>
      <c r="AM27" s="186"/>
      <c r="AN27" s="10" t="s">
        <v>21</v>
      </c>
      <c r="AO27" s="157">
        <f t="shared" ref="AO27:BA27" si="8">ROUND(AO24/AO25*100,0)</f>
        <v>97</v>
      </c>
      <c r="AP27" s="157">
        <f t="shared" si="8"/>
        <v>101</v>
      </c>
      <c r="AQ27" s="157">
        <f t="shared" si="8"/>
        <v>103</v>
      </c>
      <c r="AR27" s="157">
        <f t="shared" si="8"/>
        <v>103</v>
      </c>
      <c r="AS27" s="157">
        <f t="shared" si="8"/>
        <v>102</v>
      </c>
      <c r="AT27" s="157">
        <f t="shared" si="8"/>
        <v>97</v>
      </c>
      <c r="AU27" s="157">
        <f t="shared" si="8"/>
        <v>95</v>
      </c>
      <c r="AV27" s="157">
        <f t="shared" si="8"/>
        <v>99</v>
      </c>
      <c r="AW27" s="157">
        <f t="shared" si="8"/>
        <v>99</v>
      </c>
      <c r="AX27" s="157">
        <f t="shared" si="8"/>
        <v>100</v>
      </c>
      <c r="AY27" s="157">
        <f t="shared" si="8"/>
        <v>101</v>
      </c>
      <c r="AZ27" s="157">
        <f t="shared" si="8"/>
        <v>103</v>
      </c>
      <c r="BA27" s="157" t="e">
        <f t="shared" si="8"/>
        <v>#DIV/0!</v>
      </c>
      <c r="BB27" s="238"/>
    </row>
    <row r="28" spans="2:54" ht="17.100000000000001" customHeight="1">
      <c r="B28" s="8"/>
      <c r="C28" s="10" t="s">
        <v>21</v>
      </c>
      <c r="D28" s="157">
        <v>101</v>
      </c>
      <c r="E28" s="157">
        <v>103</v>
      </c>
      <c r="F28" s="157" t="e">
        <v>#DIV/0!</v>
      </c>
      <c r="G28" s="10"/>
      <c r="AM28" s="12"/>
      <c r="AN28" s="13" t="s">
        <v>22</v>
      </c>
      <c r="AO28" s="64">
        <f t="shared" ref="AO28:BA28" si="9">ROUND(AO24/AO26*100,0)</f>
        <v>106</v>
      </c>
      <c r="AP28" s="64">
        <f t="shared" si="9"/>
        <v>106</v>
      </c>
      <c r="AQ28" s="64">
        <f t="shared" si="9"/>
        <v>105</v>
      </c>
      <c r="AR28" s="64">
        <f t="shared" si="9"/>
        <v>105</v>
      </c>
      <c r="AS28" s="64">
        <f t="shared" si="9"/>
        <v>104</v>
      </c>
      <c r="AT28" s="64">
        <f t="shared" si="9"/>
        <v>102</v>
      </c>
      <c r="AU28" s="64">
        <f t="shared" si="9"/>
        <v>99</v>
      </c>
      <c r="AV28" s="64">
        <f t="shared" si="9"/>
        <v>100</v>
      </c>
      <c r="AW28" s="64">
        <f t="shared" si="9"/>
        <v>100</v>
      </c>
      <c r="AX28" s="64">
        <f t="shared" si="9"/>
        <v>101</v>
      </c>
      <c r="AY28" s="64">
        <f t="shared" si="9"/>
        <v>101</v>
      </c>
      <c r="AZ28" s="64">
        <f t="shared" si="9"/>
        <v>102</v>
      </c>
      <c r="BA28" s="64">
        <f t="shared" si="9"/>
        <v>103</v>
      </c>
      <c r="BB28" s="242"/>
    </row>
    <row r="29" spans="2:54" ht="17.100000000000001" customHeight="1">
      <c r="B29" s="12"/>
      <c r="C29" s="13" t="s">
        <v>22</v>
      </c>
      <c r="D29" s="64">
        <v>101</v>
      </c>
      <c r="E29" s="64">
        <v>102</v>
      </c>
      <c r="F29" s="64">
        <v>103</v>
      </c>
      <c r="G29" s="78"/>
      <c r="AM29" s="8"/>
      <c r="AN29" s="114" t="s">
        <v>16</v>
      </c>
      <c r="AO29" s="93">
        <v>22.1</v>
      </c>
      <c r="AP29" s="93">
        <v>28</v>
      </c>
      <c r="AQ29" s="93">
        <v>31.5</v>
      </c>
      <c r="AR29" s="93">
        <v>34.9</v>
      </c>
      <c r="AS29" s="93">
        <v>39.299999999999997</v>
      </c>
      <c r="AT29" s="93">
        <v>45.5</v>
      </c>
      <c r="AU29" s="93">
        <v>54.4</v>
      </c>
      <c r="AV29" s="93">
        <v>63.7</v>
      </c>
      <c r="AW29" s="93">
        <v>72</v>
      </c>
      <c r="AX29" s="93">
        <v>79.400000000000006</v>
      </c>
      <c r="AY29" s="93">
        <v>86.1</v>
      </c>
      <c r="AZ29" s="93">
        <v>91.5</v>
      </c>
      <c r="BA29" s="93">
        <v>96.2</v>
      </c>
      <c r="BB29" s="243">
        <v>45394</v>
      </c>
    </row>
    <row r="30" spans="2:54" ht="17.100000000000001" customHeight="1">
      <c r="B30" s="8"/>
      <c r="C30" s="114" t="s">
        <v>16</v>
      </c>
      <c r="D30" s="93">
        <v>86.1</v>
      </c>
      <c r="E30" s="93">
        <v>91.5</v>
      </c>
      <c r="F30" s="93">
        <v>96.2</v>
      </c>
      <c r="G30" s="248">
        <v>45394</v>
      </c>
      <c r="AM30" s="8"/>
      <c r="AN30" s="115" t="s">
        <v>18</v>
      </c>
      <c r="AO30" s="185">
        <v>24.3</v>
      </c>
      <c r="AP30" s="213">
        <v>30</v>
      </c>
      <c r="AQ30" s="213">
        <v>34.200000000000003</v>
      </c>
      <c r="AR30" s="213">
        <v>37.799999999999997</v>
      </c>
      <c r="AS30" s="213">
        <v>42.5</v>
      </c>
      <c r="AT30" s="213">
        <v>50</v>
      </c>
      <c r="AU30" s="213">
        <v>59.6</v>
      </c>
      <c r="AV30" s="213">
        <v>68.099999999999994</v>
      </c>
      <c r="AW30" s="213">
        <v>75.900000000000006</v>
      </c>
      <c r="AX30" s="213">
        <v>82.7</v>
      </c>
      <c r="AY30" s="213">
        <v>89.3</v>
      </c>
      <c r="AZ30" s="213">
        <v>94.6</v>
      </c>
      <c r="BA30" s="213">
        <v>98.6</v>
      </c>
      <c r="BB30" s="244">
        <v>45020</v>
      </c>
    </row>
    <row r="31" spans="2:54" ht="17.100000000000001" customHeight="1">
      <c r="B31" s="8"/>
      <c r="C31" s="115" t="s">
        <v>18</v>
      </c>
      <c r="D31" s="185">
        <v>89.3</v>
      </c>
      <c r="E31" s="185">
        <v>94.6</v>
      </c>
      <c r="F31" s="185">
        <v>98.6</v>
      </c>
      <c r="G31" s="249">
        <v>45020</v>
      </c>
      <c r="AM31" s="8" t="s">
        <v>25</v>
      </c>
      <c r="AN31" s="117" t="s">
        <v>20</v>
      </c>
      <c r="AO31" s="187">
        <v>20.8</v>
      </c>
      <c r="AP31" s="211">
        <v>26.7</v>
      </c>
      <c r="AQ31" s="211">
        <v>31.7</v>
      </c>
      <c r="AR31" s="211">
        <v>35</v>
      </c>
      <c r="AS31" s="211">
        <v>39</v>
      </c>
      <c r="AT31" s="211">
        <v>45.4</v>
      </c>
      <c r="AU31" s="211">
        <v>54.3</v>
      </c>
      <c r="AV31" s="211">
        <v>63.4</v>
      </c>
      <c r="AW31" s="211">
        <v>71.8</v>
      </c>
      <c r="AX31" s="211">
        <v>79.5</v>
      </c>
      <c r="AY31" s="211">
        <v>86.5</v>
      </c>
      <c r="AZ31" s="211">
        <v>91.8</v>
      </c>
      <c r="BA31" s="211">
        <v>96</v>
      </c>
      <c r="BB31" s="209">
        <v>45392</v>
      </c>
    </row>
    <row r="32" spans="2:54" ht="17.100000000000001" customHeight="1">
      <c r="B32" s="8" t="s">
        <v>25</v>
      </c>
      <c r="C32" s="117" t="s">
        <v>20</v>
      </c>
      <c r="D32" s="187">
        <v>86.5</v>
      </c>
      <c r="E32" s="187">
        <v>91.8</v>
      </c>
      <c r="F32" s="187">
        <v>96</v>
      </c>
      <c r="G32" s="77">
        <v>45392</v>
      </c>
      <c r="AM32" s="8"/>
      <c r="AN32" s="10" t="s">
        <v>21</v>
      </c>
      <c r="AO32" s="65">
        <f t="shared" ref="AO32:BA32" si="10">ROUND(AO29/AO30*100,0)</f>
        <v>91</v>
      </c>
      <c r="AP32" s="65">
        <f t="shared" si="10"/>
        <v>93</v>
      </c>
      <c r="AQ32" s="65">
        <f t="shared" si="10"/>
        <v>92</v>
      </c>
      <c r="AR32" s="65">
        <f t="shared" si="10"/>
        <v>92</v>
      </c>
      <c r="AS32" s="65">
        <f t="shared" si="10"/>
        <v>92</v>
      </c>
      <c r="AT32" s="65">
        <f t="shared" si="10"/>
        <v>91</v>
      </c>
      <c r="AU32" s="65">
        <f t="shared" si="10"/>
        <v>91</v>
      </c>
      <c r="AV32" s="65">
        <f t="shared" si="10"/>
        <v>94</v>
      </c>
      <c r="AW32" s="65">
        <f t="shared" si="10"/>
        <v>95</v>
      </c>
      <c r="AX32" s="65">
        <f t="shared" si="10"/>
        <v>96</v>
      </c>
      <c r="AY32" s="65">
        <f t="shared" si="10"/>
        <v>96</v>
      </c>
      <c r="AZ32" s="65">
        <f t="shared" si="10"/>
        <v>97</v>
      </c>
      <c r="BA32" s="65">
        <f t="shared" si="10"/>
        <v>98</v>
      </c>
      <c r="BB32" s="238"/>
    </row>
    <row r="33" spans="2:55" ht="17.100000000000001" customHeight="1">
      <c r="B33" s="8"/>
      <c r="C33" s="10" t="s">
        <v>21</v>
      </c>
      <c r="D33" s="65">
        <v>96</v>
      </c>
      <c r="E33" s="65">
        <v>97</v>
      </c>
      <c r="F33" s="65">
        <v>98</v>
      </c>
      <c r="G33" s="10"/>
      <c r="AM33" s="12"/>
      <c r="AN33" s="13" t="s">
        <v>22</v>
      </c>
      <c r="AO33" s="66">
        <f t="shared" ref="AO33:BA33" si="11">ROUND(AO29/AO31*100,0)</f>
        <v>106</v>
      </c>
      <c r="AP33" s="66">
        <f t="shared" si="11"/>
        <v>105</v>
      </c>
      <c r="AQ33" s="66">
        <f t="shared" si="11"/>
        <v>99</v>
      </c>
      <c r="AR33" s="66">
        <f t="shared" si="11"/>
        <v>100</v>
      </c>
      <c r="AS33" s="66">
        <f t="shared" si="11"/>
        <v>101</v>
      </c>
      <c r="AT33" s="66">
        <f t="shared" si="11"/>
        <v>100</v>
      </c>
      <c r="AU33" s="66">
        <f t="shared" si="11"/>
        <v>100</v>
      </c>
      <c r="AV33" s="66">
        <f t="shared" si="11"/>
        <v>100</v>
      </c>
      <c r="AW33" s="66">
        <f t="shared" si="11"/>
        <v>100</v>
      </c>
      <c r="AX33" s="66">
        <f t="shared" si="11"/>
        <v>100</v>
      </c>
      <c r="AY33" s="66">
        <f t="shared" si="11"/>
        <v>100</v>
      </c>
      <c r="AZ33" s="66">
        <f t="shared" si="11"/>
        <v>100</v>
      </c>
      <c r="BA33" s="66">
        <f t="shared" si="11"/>
        <v>100</v>
      </c>
      <c r="BB33" s="242"/>
    </row>
    <row r="34" spans="2:55" ht="17.100000000000001" customHeight="1">
      <c r="B34" s="12"/>
      <c r="C34" s="13" t="s">
        <v>22</v>
      </c>
      <c r="D34" s="66">
        <v>100</v>
      </c>
      <c r="E34" s="66">
        <v>100</v>
      </c>
      <c r="F34" s="66">
        <v>100</v>
      </c>
      <c r="G34" s="78"/>
      <c r="I34" s="70"/>
      <c r="J34" s="118" t="s">
        <v>26</v>
      </c>
      <c r="K34" s="118" t="s">
        <v>27</v>
      </c>
      <c r="L34" s="118" t="s">
        <v>28</v>
      </c>
      <c r="M34" s="118" t="s">
        <v>29</v>
      </c>
      <c r="N34" s="118" t="s">
        <v>30</v>
      </c>
      <c r="O34" s="118" t="s">
        <v>31</v>
      </c>
      <c r="P34" s="118" t="s">
        <v>32</v>
      </c>
      <c r="Q34" s="118" t="s">
        <v>33</v>
      </c>
      <c r="R34" s="118" t="s">
        <v>34</v>
      </c>
      <c r="S34" s="85" t="s">
        <v>35</v>
      </c>
      <c r="T34" s="99" t="s">
        <v>36</v>
      </c>
      <c r="U34" s="99" t="s">
        <v>37</v>
      </c>
      <c r="V34" s="100"/>
      <c r="W34" s="101"/>
      <c r="X34" s="70"/>
      <c r="Y34" s="119" t="s">
        <v>38</v>
      </c>
      <c r="Z34" s="120" t="s">
        <v>39</v>
      </c>
      <c r="AA34" s="120" t="s">
        <v>40</v>
      </c>
      <c r="AB34" s="120" t="s">
        <v>41</v>
      </c>
      <c r="AC34" s="120" t="s">
        <v>42</v>
      </c>
      <c r="AD34" s="120" t="s">
        <v>43</v>
      </c>
      <c r="AE34" s="120" t="s">
        <v>44</v>
      </c>
      <c r="AF34" s="120" t="s">
        <v>106</v>
      </c>
      <c r="AG34" s="120" t="s">
        <v>46</v>
      </c>
      <c r="AH34" s="120" t="s">
        <v>47</v>
      </c>
      <c r="AI34" s="120" t="s">
        <v>48</v>
      </c>
      <c r="AJ34" s="120" t="s">
        <v>49</v>
      </c>
      <c r="AK34" s="120" t="s">
        <v>50</v>
      </c>
      <c r="AL34" s="109"/>
      <c r="AM34" s="8"/>
      <c r="AN34" s="114" t="s">
        <v>16</v>
      </c>
      <c r="AO34" s="57">
        <f t="shared" ref="AO34:BA34" si="12">IFERROR(ROUND(AVERAGE(AO4,AO9,AO14,AO19,AO24,AO29),1),"")</f>
        <v>22.6</v>
      </c>
      <c r="AP34" s="57">
        <f t="shared" si="12"/>
        <v>28.9</v>
      </c>
      <c r="AQ34" s="57">
        <f t="shared" si="12"/>
        <v>32.799999999999997</v>
      </c>
      <c r="AR34" s="57">
        <f t="shared" si="12"/>
        <v>36.700000000000003</v>
      </c>
      <c r="AS34" s="57">
        <f t="shared" si="12"/>
        <v>41.2</v>
      </c>
      <c r="AT34" s="57">
        <f t="shared" si="12"/>
        <v>48</v>
      </c>
      <c r="AU34" s="57">
        <f t="shared" si="12"/>
        <v>56.8</v>
      </c>
      <c r="AV34" s="57">
        <f t="shared" si="12"/>
        <v>66</v>
      </c>
      <c r="AW34" s="57">
        <f t="shared" si="12"/>
        <v>73.8</v>
      </c>
      <c r="AX34" s="57">
        <f t="shared" si="12"/>
        <v>81.2</v>
      </c>
      <c r="AY34" s="57">
        <f t="shared" si="12"/>
        <v>87</v>
      </c>
      <c r="AZ34" s="57">
        <f t="shared" si="12"/>
        <v>92</v>
      </c>
      <c r="BA34" s="57">
        <f t="shared" si="12"/>
        <v>95.9</v>
      </c>
      <c r="BB34" s="245">
        <v>45394</v>
      </c>
      <c r="BC34" s="95"/>
    </row>
    <row r="35" spans="2:55" ht="17.100000000000001" customHeight="1">
      <c r="B35" s="8"/>
      <c r="C35" s="114" t="s">
        <v>16</v>
      </c>
      <c r="D35" s="57">
        <v>87</v>
      </c>
      <c r="E35" s="57">
        <v>92</v>
      </c>
      <c r="F35" s="57">
        <v>95.9</v>
      </c>
      <c r="G35" s="184">
        <v>45394</v>
      </c>
      <c r="I35" s="71"/>
      <c r="J35" s="121" t="s">
        <v>51</v>
      </c>
      <c r="K35" s="121" t="s">
        <v>52</v>
      </c>
      <c r="L35" s="121" t="s">
        <v>53</v>
      </c>
      <c r="M35" s="121" t="s">
        <v>54</v>
      </c>
      <c r="N35" s="121" t="s">
        <v>45</v>
      </c>
      <c r="O35" s="121" t="s">
        <v>55</v>
      </c>
      <c r="P35" s="121" t="s">
        <v>56</v>
      </c>
      <c r="Q35" s="121" t="s">
        <v>57</v>
      </c>
      <c r="R35" s="121" t="s">
        <v>58</v>
      </c>
      <c r="S35" s="121" t="s">
        <v>59</v>
      </c>
      <c r="T35" s="121" t="s">
        <v>60</v>
      </c>
      <c r="U35" s="121" t="s">
        <v>61</v>
      </c>
      <c r="V35" s="102"/>
      <c r="W35" s="103"/>
      <c r="X35" s="71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104"/>
      <c r="AM35" s="8"/>
      <c r="AN35" s="115" t="s">
        <v>18</v>
      </c>
      <c r="AO35" s="57">
        <f t="shared" ref="AO35:BA36" si="13">ROUND(AVERAGE(AO5,AO10,AO15,AO20,AO25,AO30),1)</f>
        <v>24.5</v>
      </c>
      <c r="AP35" s="215">
        <f t="shared" si="13"/>
        <v>30.1</v>
      </c>
      <c r="AQ35" s="215">
        <f t="shared" si="13"/>
        <v>34.4</v>
      </c>
      <c r="AR35" s="215">
        <f t="shared" si="13"/>
        <v>38.799999999999997</v>
      </c>
      <c r="AS35" s="215">
        <f t="shared" si="13"/>
        <v>44</v>
      </c>
      <c r="AT35" s="215">
        <f t="shared" si="13"/>
        <v>52.2</v>
      </c>
      <c r="AU35" s="215">
        <f t="shared" si="13"/>
        <v>61.6</v>
      </c>
      <c r="AV35" s="215">
        <f t="shared" si="13"/>
        <v>69.3</v>
      </c>
      <c r="AW35" s="215">
        <f t="shared" si="13"/>
        <v>76.900000000000006</v>
      </c>
      <c r="AX35" s="215">
        <f t="shared" si="13"/>
        <v>83.3</v>
      </c>
      <c r="AY35" s="215">
        <f t="shared" si="13"/>
        <v>88.8</v>
      </c>
      <c r="AZ35" s="215">
        <f t="shared" si="13"/>
        <v>92.9</v>
      </c>
      <c r="BA35" s="215">
        <f t="shared" si="13"/>
        <v>98.1</v>
      </c>
      <c r="BB35" s="246">
        <v>45019</v>
      </c>
      <c r="BC35" s="95"/>
    </row>
    <row r="36" spans="2:55" ht="17.100000000000001" customHeight="1">
      <c r="B36" s="8"/>
      <c r="C36" s="115" t="s">
        <v>18</v>
      </c>
      <c r="D36" s="57">
        <v>88.8</v>
      </c>
      <c r="E36" s="57">
        <v>92.9</v>
      </c>
      <c r="F36" s="57">
        <v>98.1</v>
      </c>
      <c r="G36" s="250">
        <v>45019</v>
      </c>
      <c r="I36" s="122" t="s">
        <v>62</v>
      </c>
      <c r="J36" s="80">
        <f>ROUND(Z36-Y36,1)</f>
        <v>6.3</v>
      </c>
      <c r="K36" s="80">
        <f t="shared" ref="K36:U38" si="14">AA36-Z36</f>
        <v>3.8999999999999986</v>
      </c>
      <c r="L36" s="80">
        <f t="shared" si="14"/>
        <v>3.9000000000000057</v>
      </c>
      <c r="M36" s="80">
        <f>AC36-AB36</f>
        <v>4.5</v>
      </c>
      <c r="N36" s="80">
        <f t="shared" si="14"/>
        <v>6.7999999999999972</v>
      </c>
      <c r="O36" s="80">
        <f t="shared" si="14"/>
        <v>8.7999999999999972</v>
      </c>
      <c r="P36" s="80">
        <f t="shared" si="14"/>
        <v>9.2000000000000028</v>
      </c>
      <c r="Q36" s="80">
        <f t="shared" si="14"/>
        <v>7.7999999999999972</v>
      </c>
      <c r="R36" s="80">
        <f t="shared" si="14"/>
        <v>7.4000000000000057</v>
      </c>
      <c r="S36" s="80">
        <f t="shared" si="14"/>
        <v>5.7999999999999972</v>
      </c>
      <c r="T36" s="80">
        <f>AJ36-AI36</f>
        <v>5</v>
      </c>
      <c r="U36" s="80">
        <f t="shared" si="14"/>
        <v>3.9000000000000057</v>
      </c>
      <c r="V36" s="104"/>
      <c r="W36" s="105"/>
      <c r="X36" s="122" t="s">
        <v>62</v>
      </c>
      <c r="Y36" s="80">
        <f t="shared" ref="Y36:AB38" si="15">AO34</f>
        <v>22.6</v>
      </c>
      <c r="Z36" s="80">
        <f t="shared" si="15"/>
        <v>28.9</v>
      </c>
      <c r="AA36" s="80">
        <f t="shared" si="15"/>
        <v>32.799999999999997</v>
      </c>
      <c r="AB36" s="80">
        <f t="shared" si="15"/>
        <v>36.700000000000003</v>
      </c>
      <c r="AC36" s="80">
        <f t="shared" ref="AC36:AJ38" si="16">AS34</f>
        <v>41.2</v>
      </c>
      <c r="AD36" s="80">
        <f t="shared" si="16"/>
        <v>48</v>
      </c>
      <c r="AE36" s="80">
        <f t="shared" si="16"/>
        <v>56.8</v>
      </c>
      <c r="AF36" s="80">
        <f t="shared" si="16"/>
        <v>66</v>
      </c>
      <c r="AG36" s="80">
        <f t="shared" si="16"/>
        <v>73.8</v>
      </c>
      <c r="AH36" s="80">
        <f t="shared" si="16"/>
        <v>81.2</v>
      </c>
      <c r="AI36" s="80">
        <f t="shared" si="16"/>
        <v>87</v>
      </c>
      <c r="AJ36" s="80">
        <f>AZ34</f>
        <v>92</v>
      </c>
      <c r="AK36" s="80">
        <f>BA34</f>
        <v>95.9</v>
      </c>
      <c r="AL36" s="104"/>
      <c r="AM36" s="8" t="s">
        <v>63</v>
      </c>
      <c r="AN36" s="117" t="s">
        <v>20</v>
      </c>
      <c r="AO36" s="58">
        <f>ROUND(AVERAGE(AO6,AO11,AO16,AO21,AO26,AO31),1)</f>
        <v>21.6</v>
      </c>
      <c r="AP36" s="216">
        <f t="shared" ref="AP36:BA36" si="17">ROUND(AVERAGE(AP6,AP11,AP16,AP21,AP26,AP31),1)</f>
        <v>27.6</v>
      </c>
      <c r="AQ36" s="216">
        <f t="shared" si="17"/>
        <v>32.4</v>
      </c>
      <c r="AR36" s="216">
        <f t="shared" si="17"/>
        <v>36.299999999999997</v>
      </c>
      <c r="AS36" s="216">
        <f t="shared" si="17"/>
        <v>40.9</v>
      </c>
      <c r="AT36" s="216">
        <f t="shared" si="17"/>
        <v>47.9</v>
      </c>
      <c r="AU36" s="216">
        <f t="shared" si="17"/>
        <v>57</v>
      </c>
      <c r="AV36" s="216">
        <f t="shared" si="17"/>
        <v>66</v>
      </c>
      <c r="AW36" s="216">
        <f t="shared" si="17"/>
        <v>74.2</v>
      </c>
      <c r="AX36" s="216">
        <f t="shared" si="17"/>
        <v>81.3</v>
      </c>
      <c r="AY36" s="216">
        <f t="shared" si="17"/>
        <v>87.6</v>
      </c>
      <c r="AZ36" s="216">
        <f t="shared" si="13"/>
        <v>92.2</v>
      </c>
      <c r="BA36" s="216">
        <f t="shared" si="17"/>
        <v>97.2</v>
      </c>
      <c r="BB36" s="209">
        <v>45392</v>
      </c>
    </row>
    <row r="37" spans="2:55" ht="17.100000000000001" customHeight="1">
      <c r="B37" s="8" t="s">
        <v>63</v>
      </c>
      <c r="C37" s="117" t="s">
        <v>20</v>
      </c>
      <c r="D37" s="58">
        <v>87.6</v>
      </c>
      <c r="E37" s="58">
        <v>92.2</v>
      </c>
      <c r="F37" s="58">
        <v>97.2</v>
      </c>
      <c r="G37" s="77">
        <v>45392</v>
      </c>
      <c r="I37" s="122" t="s">
        <v>64</v>
      </c>
      <c r="J37" s="80">
        <f>ROUND(Z37-Y37,1)</f>
        <v>5.6</v>
      </c>
      <c r="K37" s="80">
        <f>AA37-Z37</f>
        <v>4.2999999999999972</v>
      </c>
      <c r="L37" s="80">
        <f t="shared" si="14"/>
        <v>4.3999999999999986</v>
      </c>
      <c r="M37" s="80">
        <f>AC37-AB37</f>
        <v>5.2000000000000028</v>
      </c>
      <c r="N37" s="80">
        <f t="shared" si="14"/>
        <v>8.2000000000000028</v>
      </c>
      <c r="O37" s="80">
        <f t="shared" si="14"/>
        <v>9.3999999999999986</v>
      </c>
      <c r="P37" s="80">
        <f t="shared" si="14"/>
        <v>7.6999999999999957</v>
      </c>
      <c r="Q37" s="80">
        <f t="shared" si="14"/>
        <v>7.6000000000000085</v>
      </c>
      <c r="R37" s="80">
        <f t="shared" si="14"/>
        <v>6.3999999999999915</v>
      </c>
      <c r="S37" s="80">
        <f t="shared" si="14"/>
        <v>5.5</v>
      </c>
      <c r="T37" s="80">
        <f t="shared" si="14"/>
        <v>4.1000000000000085</v>
      </c>
      <c r="U37" s="80">
        <f t="shared" si="14"/>
        <v>5.1999999999999886</v>
      </c>
      <c r="V37" s="104"/>
      <c r="W37" s="105"/>
      <c r="X37" s="122" t="s">
        <v>64</v>
      </c>
      <c r="Y37" s="80">
        <f t="shared" si="15"/>
        <v>24.5</v>
      </c>
      <c r="Z37" s="80">
        <f>AP35</f>
        <v>30.1</v>
      </c>
      <c r="AA37" s="80">
        <f t="shared" si="15"/>
        <v>34.4</v>
      </c>
      <c r="AB37" s="80">
        <f t="shared" si="15"/>
        <v>38.799999999999997</v>
      </c>
      <c r="AC37" s="80">
        <f t="shared" si="16"/>
        <v>44</v>
      </c>
      <c r="AD37" s="80">
        <f t="shared" si="16"/>
        <v>52.2</v>
      </c>
      <c r="AE37" s="80">
        <f t="shared" si="16"/>
        <v>61.6</v>
      </c>
      <c r="AF37" s="80">
        <f t="shared" si="16"/>
        <v>69.3</v>
      </c>
      <c r="AG37" s="80">
        <f t="shared" si="16"/>
        <v>76.900000000000006</v>
      </c>
      <c r="AH37" s="80">
        <f t="shared" si="16"/>
        <v>83.3</v>
      </c>
      <c r="AI37" s="80">
        <f t="shared" si="16"/>
        <v>88.8</v>
      </c>
      <c r="AJ37" s="80">
        <f t="shared" si="16"/>
        <v>92.9</v>
      </c>
      <c r="AK37" s="80">
        <f>BA35</f>
        <v>98.1</v>
      </c>
      <c r="AL37" s="104"/>
      <c r="AM37" s="8"/>
      <c r="AN37" s="59" t="s">
        <v>21</v>
      </c>
      <c r="AO37" s="158">
        <f t="shared" ref="AO37:BA37" si="18">IFERROR(ROUND(AO34/AO35*100,0),"")</f>
        <v>92</v>
      </c>
      <c r="AP37" s="158">
        <f t="shared" si="18"/>
        <v>96</v>
      </c>
      <c r="AQ37" s="158">
        <f t="shared" si="18"/>
        <v>95</v>
      </c>
      <c r="AR37" s="158">
        <f t="shared" si="18"/>
        <v>95</v>
      </c>
      <c r="AS37" s="158">
        <f t="shared" si="18"/>
        <v>94</v>
      </c>
      <c r="AT37" s="158">
        <f t="shared" si="18"/>
        <v>92</v>
      </c>
      <c r="AU37" s="158">
        <f t="shared" si="18"/>
        <v>92</v>
      </c>
      <c r="AV37" s="158">
        <f t="shared" si="18"/>
        <v>95</v>
      </c>
      <c r="AW37" s="158">
        <f t="shared" si="18"/>
        <v>96</v>
      </c>
      <c r="AX37" s="158">
        <f t="shared" si="18"/>
        <v>97</v>
      </c>
      <c r="AY37" s="158">
        <f t="shared" si="18"/>
        <v>98</v>
      </c>
      <c r="AZ37" s="158">
        <f t="shared" si="18"/>
        <v>99</v>
      </c>
      <c r="BA37" s="158">
        <f t="shared" si="18"/>
        <v>98</v>
      </c>
      <c r="BB37" s="10"/>
    </row>
    <row r="38" spans="2:55" ht="17.100000000000001" customHeight="1">
      <c r="B38" s="8"/>
      <c r="C38" s="59" t="s">
        <v>21</v>
      </c>
      <c r="D38" s="158">
        <v>98</v>
      </c>
      <c r="E38" s="158">
        <v>99</v>
      </c>
      <c r="F38" s="158">
        <v>98</v>
      </c>
      <c r="G38" s="10"/>
      <c r="I38" s="122" t="s">
        <v>65</v>
      </c>
      <c r="J38" s="80">
        <f>Z38-Y38</f>
        <v>6</v>
      </c>
      <c r="K38" s="80">
        <f t="shared" si="14"/>
        <v>4.7999999999999972</v>
      </c>
      <c r="L38" s="80">
        <f t="shared" si="14"/>
        <v>3.8999999999999986</v>
      </c>
      <c r="M38" s="80">
        <f t="shared" si="14"/>
        <v>4.6000000000000014</v>
      </c>
      <c r="N38" s="80">
        <f t="shared" si="14"/>
        <v>7</v>
      </c>
      <c r="O38" s="80">
        <f t="shared" si="14"/>
        <v>9.1000000000000014</v>
      </c>
      <c r="P38" s="80">
        <f t="shared" si="14"/>
        <v>9</v>
      </c>
      <c r="Q38" s="80">
        <f t="shared" si="14"/>
        <v>8.2000000000000028</v>
      </c>
      <c r="R38" s="80">
        <f t="shared" si="14"/>
        <v>7.0999999999999943</v>
      </c>
      <c r="S38" s="80">
        <f t="shared" si="14"/>
        <v>6.2999999999999972</v>
      </c>
      <c r="T38" s="80">
        <f t="shared" si="14"/>
        <v>4.6000000000000085</v>
      </c>
      <c r="U38" s="80">
        <f t="shared" si="14"/>
        <v>5</v>
      </c>
      <c r="V38" s="104"/>
      <c r="W38" s="106"/>
      <c r="X38" s="122" t="s">
        <v>65</v>
      </c>
      <c r="Y38" s="80">
        <f t="shared" si="15"/>
        <v>21.6</v>
      </c>
      <c r="Z38" s="80">
        <f t="shared" si="15"/>
        <v>27.6</v>
      </c>
      <c r="AA38" s="80">
        <f t="shared" si="15"/>
        <v>32.4</v>
      </c>
      <c r="AB38" s="80">
        <f t="shared" si="15"/>
        <v>36.299999999999997</v>
      </c>
      <c r="AC38" s="80">
        <f t="shared" si="16"/>
        <v>40.9</v>
      </c>
      <c r="AD38" s="80">
        <f t="shared" si="16"/>
        <v>47.9</v>
      </c>
      <c r="AE38" s="80">
        <f t="shared" si="16"/>
        <v>57</v>
      </c>
      <c r="AF38" s="80">
        <f t="shared" si="16"/>
        <v>66</v>
      </c>
      <c r="AG38" s="80">
        <f t="shared" si="16"/>
        <v>74.2</v>
      </c>
      <c r="AH38" s="80">
        <f t="shared" si="16"/>
        <v>81.3</v>
      </c>
      <c r="AI38" s="80">
        <f t="shared" si="16"/>
        <v>87.6</v>
      </c>
      <c r="AJ38" s="80">
        <f t="shared" si="16"/>
        <v>92.2</v>
      </c>
      <c r="AK38" s="80">
        <f>BA36</f>
        <v>97.2</v>
      </c>
      <c r="AL38" s="107"/>
      <c r="AM38" s="12"/>
      <c r="AN38" s="60" t="s">
        <v>22</v>
      </c>
      <c r="AO38" s="66">
        <f t="shared" ref="AO38:BA38" si="19">IFERROR(ROUND(AO34/AO36*100,0),"")</f>
        <v>105</v>
      </c>
      <c r="AP38" s="66">
        <f t="shared" si="19"/>
        <v>105</v>
      </c>
      <c r="AQ38" s="66">
        <f t="shared" si="19"/>
        <v>101</v>
      </c>
      <c r="AR38" s="66">
        <f t="shared" si="19"/>
        <v>101</v>
      </c>
      <c r="AS38" s="66">
        <f t="shared" si="19"/>
        <v>101</v>
      </c>
      <c r="AT38" s="66">
        <f t="shared" si="19"/>
        <v>100</v>
      </c>
      <c r="AU38" s="66">
        <f t="shared" si="19"/>
        <v>100</v>
      </c>
      <c r="AV38" s="66">
        <f t="shared" si="19"/>
        <v>100</v>
      </c>
      <c r="AW38" s="66">
        <f t="shared" si="19"/>
        <v>99</v>
      </c>
      <c r="AX38" s="66">
        <f t="shared" si="19"/>
        <v>100</v>
      </c>
      <c r="AY38" s="66">
        <f t="shared" si="19"/>
        <v>99</v>
      </c>
      <c r="AZ38" s="66">
        <f t="shared" si="19"/>
        <v>100</v>
      </c>
      <c r="BA38" s="66">
        <f t="shared" si="19"/>
        <v>99</v>
      </c>
      <c r="BB38" s="78"/>
    </row>
    <row r="39" spans="2:55" ht="17.100000000000001" customHeight="1">
      <c r="B39" s="12"/>
      <c r="C39" s="60" t="s">
        <v>22</v>
      </c>
      <c r="D39" s="66">
        <v>99</v>
      </c>
      <c r="E39" s="66">
        <v>100</v>
      </c>
      <c r="F39" s="66">
        <v>99</v>
      </c>
      <c r="G39" s="78"/>
      <c r="I39" s="82" t="s">
        <v>66</v>
      </c>
      <c r="J39" s="83">
        <f t="shared" ref="J39:U39" si="20">J36/J37*100</f>
        <v>112.5</v>
      </c>
      <c r="K39" s="83">
        <f t="shared" si="20"/>
        <v>90.697674418604677</v>
      </c>
      <c r="L39" s="83">
        <f>L36/L37*100</f>
        <v>88.636363636363797</v>
      </c>
      <c r="M39" s="83">
        <f>M36/M37*100</f>
        <v>86.53846153846149</v>
      </c>
      <c r="N39" s="83">
        <f>N36/N37*100</f>
        <v>82.926829268292622</v>
      </c>
      <c r="O39" s="83">
        <f t="shared" si="20"/>
        <v>93.617021276595722</v>
      </c>
      <c r="P39" s="83">
        <f t="shared" si="20"/>
        <v>119.48051948051959</v>
      </c>
      <c r="Q39" s="83">
        <f t="shared" si="20"/>
        <v>102.63157894736827</v>
      </c>
      <c r="R39" s="83">
        <f t="shared" si="20"/>
        <v>115.62500000000024</v>
      </c>
      <c r="S39" s="83">
        <f t="shared" si="20"/>
        <v>105.4545454545454</v>
      </c>
      <c r="T39" s="83">
        <f>T36/T37*100</f>
        <v>121.95121951219488</v>
      </c>
      <c r="U39" s="83">
        <f t="shared" si="20"/>
        <v>75.000000000000284</v>
      </c>
      <c r="V39" s="107"/>
      <c r="W39" s="106"/>
      <c r="X39" s="82" t="s">
        <v>66</v>
      </c>
      <c r="Y39" s="83">
        <f t="shared" ref="Y39:AK39" si="21">Y36/Y37*100</f>
        <v>92.244897959183675</v>
      </c>
      <c r="Z39" s="83">
        <f t="shared" si="21"/>
        <v>96.013289036544847</v>
      </c>
      <c r="AA39" s="83">
        <f t="shared" si="21"/>
        <v>95.348837209302317</v>
      </c>
      <c r="AB39" s="83">
        <f t="shared" si="21"/>
        <v>94.587628865979397</v>
      </c>
      <c r="AC39" s="83">
        <f t="shared" si="21"/>
        <v>93.63636363636364</v>
      </c>
      <c r="AD39" s="83">
        <f t="shared" si="21"/>
        <v>91.954022988505741</v>
      </c>
      <c r="AE39" s="83">
        <f t="shared" si="21"/>
        <v>92.20779220779221</v>
      </c>
      <c r="AF39" s="83">
        <f t="shared" si="21"/>
        <v>95.238095238095241</v>
      </c>
      <c r="AG39" s="83">
        <f t="shared" si="21"/>
        <v>95.968790637191148</v>
      </c>
      <c r="AH39" s="83">
        <f t="shared" si="21"/>
        <v>97.478991596638664</v>
      </c>
      <c r="AI39" s="83">
        <f t="shared" si="21"/>
        <v>97.972972972972968</v>
      </c>
      <c r="AJ39" s="83">
        <f t="shared" si="21"/>
        <v>99.031216361679213</v>
      </c>
      <c r="AK39" s="83">
        <f t="shared" si="21"/>
        <v>97.757390417940897</v>
      </c>
      <c r="AL39" s="107"/>
    </row>
    <row r="40" spans="2:55" ht="15" customHeight="1">
      <c r="I40" s="82" t="s">
        <v>67</v>
      </c>
      <c r="J40" s="83">
        <f t="shared" ref="J40:U40" si="22">J36/J38*100</f>
        <v>105</v>
      </c>
      <c r="K40" s="83">
        <f t="shared" si="22"/>
        <v>81.250000000000028</v>
      </c>
      <c r="L40" s="83">
        <f>L36/L38*100</f>
        <v>100.00000000000017</v>
      </c>
      <c r="M40" s="83">
        <f>M36/M38*100</f>
        <v>97.826086956521706</v>
      </c>
      <c r="N40" s="83">
        <f>N36/N38*100</f>
        <v>97.142857142857096</v>
      </c>
      <c r="O40" s="83">
        <f t="shared" si="22"/>
        <v>96.703296703296658</v>
      </c>
      <c r="P40" s="83">
        <f t="shared" si="22"/>
        <v>102.22222222222226</v>
      </c>
      <c r="Q40" s="83">
        <f t="shared" si="22"/>
        <v>95.121951219512127</v>
      </c>
      <c r="R40" s="83">
        <f t="shared" si="22"/>
        <v>104.22535211267623</v>
      </c>
      <c r="S40" s="83">
        <f t="shared" si="22"/>
        <v>92.063492063492063</v>
      </c>
      <c r="T40" s="83">
        <f>T36/T38*100</f>
        <v>108.69565217391283</v>
      </c>
      <c r="U40" s="83">
        <f t="shared" si="22"/>
        <v>78.000000000000114</v>
      </c>
      <c r="V40" s="108"/>
      <c r="X40" s="82" t="s">
        <v>67</v>
      </c>
      <c r="Y40" s="83">
        <f t="shared" ref="Y40:AK40" si="23">Y36/Y38*100</f>
        <v>104.62962962962963</v>
      </c>
      <c r="Z40" s="83">
        <f t="shared" si="23"/>
        <v>104.71014492753623</v>
      </c>
      <c r="AA40" s="83">
        <f t="shared" si="23"/>
        <v>101.23456790123457</v>
      </c>
      <c r="AB40" s="83">
        <f t="shared" si="23"/>
        <v>101.10192837465566</v>
      </c>
      <c r="AC40" s="83">
        <f t="shared" si="23"/>
        <v>100.73349633251836</v>
      </c>
      <c r="AD40" s="83">
        <f t="shared" si="23"/>
        <v>100.20876826722338</v>
      </c>
      <c r="AE40" s="83">
        <f t="shared" si="23"/>
        <v>99.649122807017548</v>
      </c>
      <c r="AF40" s="83">
        <f t="shared" si="23"/>
        <v>100</v>
      </c>
      <c r="AG40" s="83">
        <f t="shared" si="23"/>
        <v>99.460916442048514</v>
      </c>
      <c r="AH40" s="83">
        <f t="shared" si="23"/>
        <v>99.876998769987708</v>
      </c>
      <c r="AI40" s="83">
        <f t="shared" si="23"/>
        <v>99.31506849315069</v>
      </c>
      <c r="AJ40" s="83">
        <f t="shared" si="23"/>
        <v>99.783080260303677</v>
      </c>
      <c r="AK40" s="83">
        <f t="shared" si="23"/>
        <v>98.66255144032921</v>
      </c>
      <c r="AN40" s="14" t="s">
        <v>94</v>
      </c>
      <c r="AO40" s="151" t="s">
        <v>102</v>
      </c>
      <c r="AP40" s="95">
        <f t="shared" ref="AP40:AY40" si="24">(AP34-AP35)/(J37/10)</f>
        <v>-2.1428571428571481</v>
      </c>
      <c r="AQ40" s="95">
        <f t="shared" si="24"/>
        <v>-3.7209302325581453</v>
      </c>
      <c r="AR40" s="95">
        <f t="shared" si="24"/>
        <v>-4.7727272727272618</v>
      </c>
      <c r="AS40" s="95">
        <f t="shared" si="24"/>
        <v>-5.384615384615377</v>
      </c>
      <c r="AT40" s="95">
        <f t="shared" si="24"/>
        <v>-5.121951219512197</v>
      </c>
      <c r="AU40" s="95">
        <f t="shared" si="24"/>
        <v>-5.1063829787234098</v>
      </c>
      <c r="AV40" s="95">
        <f t="shared" si="24"/>
        <v>-4.2857142857142847</v>
      </c>
      <c r="AW40" s="95">
        <f t="shared" si="24"/>
        <v>-4.0789473684210593</v>
      </c>
      <c r="AX40" s="95">
        <f t="shared" si="24"/>
        <v>-3.2812499999999956</v>
      </c>
      <c r="AY40" s="95">
        <f t="shared" si="24"/>
        <v>-3.2727272727272672</v>
      </c>
      <c r="AZ40" s="95">
        <f>(AZ34-AZ35)/(T37/10)</f>
        <v>-2.1951219512195213</v>
      </c>
      <c r="BA40" s="95">
        <f>(BA34-BA35)/(U37/10)</f>
        <v>-4.2307692307692175</v>
      </c>
    </row>
    <row r="41" spans="2:55" ht="18" customHeight="1">
      <c r="B41" s="123" t="s">
        <v>115</v>
      </c>
      <c r="AN41" s="14" t="s">
        <v>95</v>
      </c>
      <c r="AO41" s="151" t="s">
        <v>102</v>
      </c>
      <c r="AP41" s="95">
        <f t="shared" ref="AP41:AY41" si="25">(AP34-AP36)/(J38/10)</f>
        <v>2.1666666666666621</v>
      </c>
      <c r="AQ41" s="95">
        <f t="shared" si="25"/>
        <v>0.83333333333333093</v>
      </c>
      <c r="AR41" s="95">
        <f t="shared" si="25"/>
        <v>1.0256410256410406</v>
      </c>
      <c r="AS41" s="95">
        <f t="shared" si="25"/>
        <v>0.65217391304348737</v>
      </c>
      <c r="AT41" s="95">
        <f t="shared" si="25"/>
        <v>0.1428571428571449</v>
      </c>
      <c r="AU41" s="95">
        <f t="shared" si="25"/>
        <v>-0.21978021978022286</v>
      </c>
      <c r="AV41" s="95">
        <f t="shared" si="25"/>
        <v>0</v>
      </c>
      <c r="AW41" s="95">
        <f t="shared" si="25"/>
        <v>-0.48780487804878725</v>
      </c>
      <c r="AX41" s="95">
        <f t="shared" si="25"/>
        <v>-0.14084507042252734</v>
      </c>
      <c r="AY41" s="95">
        <f t="shared" si="25"/>
        <v>-0.95238095238094389</v>
      </c>
      <c r="AZ41" s="95">
        <f>(AZ34-AZ36)/(T38/10)</f>
        <v>-0.43478260869565755</v>
      </c>
      <c r="BA41" s="95">
        <f>(BA34-BA36)/(U38/10)</f>
        <v>-2.5999999999999943</v>
      </c>
    </row>
    <row r="42" spans="2:55" ht="18" customHeight="1">
      <c r="B42" s="258" t="s">
        <v>150</v>
      </c>
      <c r="C42" s="258"/>
      <c r="D42" s="258"/>
      <c r="E42" s="258" t="s">
        <v>153</v>
      </c>
      <c r="F42" s="258"/>
      <c r="G42" s="258"/>
      <c r="L42" s="24" t="s">
        <v>123</v>
      </c>
      <c r="M42" s="24"/>
      <c r="N42" s="24"/>
      <c r="O42" s="24"/>
      <c r="P42" s="84"/>
      <c r="Q42" s="84"/>
      <c r="AH42" s="14">
        <v>0</v>
      </c>
      <c r="AI42" s="14">
        <v>0</v>
      </c>
      <c r="AJ42" s="14">
        <v>0</v>
      </c>
      <c r="AK42" s="14">
        <v>0</v>
      </c>
      <c r="AM42" s="14">
        <v>0</v>
      </c>
      <c r="AT42" s="95"/>
      <c r="AV42" s="95"/>
      <c r="AW42" s="95"/>
    </row>
    <row r="43" spans="2:55" ht="18" customHeight="1">
      <c r="B43" s="258" t="s">
        <v>151</v>
      </c>
      <c r="C43" s="258"/>
      <c r="D43" s="258"/>
      <c r="E43" s="258" t="s">
        <v>154</v>
      </c>
      <c r="F43" s="258"/>
      <c r="G43" s="258"/>
      <c r="L43" s="20"/>
      <c r="M43" s="20"/>
      <c r="N43" s="20"/>
      <c r="O43" s="20"/>
      <c r="Z43" s="75"/>
      <c r="AT43" s="95"/>
    </row>
    <row r="44" spans="2:55" ht="18" customHeight="1">
      <c r="B44" s="258" t="s">
        <v>152</v>
      </c>
      <c r="C44" s="258"/>
      <c r="D44" s="258"/>
      <c r="E44" s="258" t="s">
        <v>155</v>
      </c>
      <c r="F44" s="258"/>
      <c r="G44" s="258"/>
      <c r="L44" s="136" t="s">
        <v>67</v>
      </c>
      <c r="M44" s="136"/>
      <c r="N44" s="136"/>
      <c r="O44" s="136"/>
      <c r="P44" s="84"/>
      <c r="Q44" s="84"/>
    </row>
    <row r="45" spans="2:55" ht="18" customHeight="1">
      <c r="B45" s="256"/>
      <c r="C45" s="256"/>
      <c r="D45" s="256"/>
      <c r="E45" s="256"/>
      <c r="F45" s="256"/>
      <c r="G45" s="256"/>
      <c r="L45" s="135"/>
      <c r="M45" s="135"/>
      <c r="N45" s="135"/>
      <c r="O45" s="20"/>
      <c r="P45" s="135"/>
      <c r="Q45" s="135"/>
    </row>
    <row r="46" spans="2:55" ht="18" customHeight="1">
      <c r="B46" s="14" t="s">
        <v>156</v>
      </c>
      <c r="D46" s="1"/>
      <c r="E46" s="1"/>
      <c r="F46" s="1"/>
      <c r="G46" s="1"/>
      <c r="AN46" s="152"/>
    </row>
    <row r="47" spans="2:55" ht="18" customHeight="1">
      <c r="B47" s="14" t="s">
        <v>157</v>
      </c>
      <c r="D47" s="1"/>
      <c r="E47" s="1"/>
      <c r="F47" s="1"/>
      <c r="G47" s="1"/>
      <c r="AN47" s="152"/>
    </row>
    <row r="48" spans="2:55" ht="15" customHeight="1">
      <c r="B48" s="14" t="s">
        <v>113</v>
      </c>
      <c r="D48" s="1"/>
      <c r="E48" s="1"/>
      <c r="F48" s="1"/>
      <c r="G48" s="1"/>
      <c r="N48" s="74"/>
      <c r="AN48" s="152"/>
    </row>
    <row r="49" spans="2:40" ht="15" customHeight="1">
      <c r="B49" s="14" t="s">
        <v>126</v>
      </c>
      <c r="D49" s="1"/>
      <c r="E49" s="1"/>
      <c r="F49" s="1"/>
      <c r="G49" s="1"/>
      <c r="N49" s="74"/>
      <c r="AN49" s="152"/>
    </row>
    <row r="50" spans="2:40" ht="15" customHeight="1">
      <c r="B50" s="14" t="s">
        <v>101</v>
      </c>
      <c r="N50" s="75"/>
    </row>
    <row r="51" spans="2:40" ht="15" customHeight="1">
      <c r="B51" s="14" t="s">
        <v>118</v>
      </c>
      <c r="E51" s="95"/>
      <c r="F51" s="95"/>
      <c r="N51" s="74"/>
    </row>
    <row r="52" spans="2:40" ht="15" customHeight="1">
      <c r="D52" s="94"/>
    </row>
    <row r="53" spans="2:40" ht="14.25">
      <c r="C53" s="94"/>
      <c r="D53" s="94"/>
    </row>
    <row r="54" spans="2:40" ht="17.25">
      <c r="D54" s="94"/>
      <c r="E54" s="96"/>
      <c r="F54" s="96"/>
      <c r="G54" s="96"/>
    </row>
    <row r="55" spans="2:40">
      <c r="N55" s="91"/>
    </row>
    <row r="56" spans="2:40">
      <c r="N56" s="91"/>
    </row>
  </sheetData>
  <mergeCells count="8">
    <mergeCell ref="B45:G45"/>
    <mergeCell ref="B1:G1"/>
    <mergeCell ref="B43:D43"/>
    <mergeCell ref="B44:D44"/>
    <mergeCell ref="E43:G43"/>
    <mergeCell ref="E44:G44"/>
    <mergeCell ref="B42:D42"/>
    <mergeCell ref="E42:G42"/>
  </mergeCells>
  <phoneticPr fontId="10"/>
  <pageMargins left="0.75" right="0.2" top="0.55000000000000004" bottom="0.2" header="0.31" footer="0.24"/>
  <pageSetup paperSize="9" orientation="portrait" r:id="rId1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O60"/>
  <sheetViews>
    <sheetView showGridLines="0" showZeros="0" zoomScaleNormal="100" zoomScaleSheetLayoutView="70" workbookViewId="0">
      <selection activeCell="I34" sqref="I34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1" width="6.75" style="14" customWidth="1"/>
    <col min="22" max="22" width="0.625" style="14" customWidth="1"/>
    <col min="23" max="23" width="0.75" style="14" customWidth="1"/>
    <col min="24" max="35" width="6.75" style="14" customWidth="1"/>
    <col min="36" max="36" width="7" style="14" customWidth="1"/>
    <col min="37" max="39" width="9" style="14" customWidth="1"/>
    <col min="40" max="51" width="12.625" style="14" customWidth="1"/>
    <col min="52" max="52" width="14.875" style="14" bestFit="1" customWidth="1"/>
    <col min="53" max="53" width="7.25" style="14" customWidth="1"/>
    <col min="54" max="54" width="9" style="14"/>
    <col min="55" max="67" width="5.75" style="14" customWidth="1"/>
    <col min="68" max="16384" width="9" style="14"/>
  </cols>
  <sheetData>
    <row r="1" spans="1:67" ht="14.45" customHeight="1"/>
    <row r="2" spans="1:67" ht="18" customHeight="1">
      <c r="A2" s="257" t="s">
        <v>158</v>
      </c>
      <c r="B2" s="257"/>
      <c r="C2" s="257"/>
      <c r="D2" s="257"/>
      <c r="E2" s="257"/>
      <c r="F2" s="257"/>
      <c r="G2" s="257"/>
      <c r="H2" s="257"/>
      <c r="I2" s="173"/>
      <c r="AM2" s="86"/>
    </row>
    <row r="3" spans="1:67" ht="14.45" customHeight="1">
      <c r="D3" s="69"/>
      <c r="AM3" s="69"/>
      <c r="AN3" s="179"/>
      <c r="AO3" s="179"/>
      <c r="AP3" s="179"/>
      <c r="AQ3" s="76"/>
      <c r="AR3" s="76"/>
      <c r="AS3" s="89"/>
      <c r="AT3" s="89"/>
      <c r="AU3" s="89"/>
      <c r="AV3" s="89"/>
      <c r="AW3" s="89"/>
      <c r="AX3" s="89"/>
      <c r="AY3" s="89"/>
      <c r="AZ3" s="2"/>
      <c r="BA3" s="2"/>
    </row>
    <row r="4" spans="1:67" ht="14.45" customHeight="1">
      <c r="A4" s="3"/>
      <c r="B4" s="25"/>
      <c r="C4" s="70"/>
      <c r="D4" s="181"/>
      <c r="E4" s="178" t="s">
        <v>9</v>
      </c>
      <c r="F4" s="178" t="s">
        <v>10</v>
      </c>
      <c r="G4" s="178" t="s">
        <v>11</v>
      </c>
      <c r="H4" s="97" t="s">
        <v>13</v>
      </c>
      <c r="I4" s="2"/>
      <c r="AK4" s="270"/>
      <c r="AL4" s="3"/>
      <c r="AM4" s="70"/>
      <c r="AN4" s="178" t="s">
        <v>0</v>
      </c>
      <c r="AO4" s="178" t="s">
        <v>1</v>
      </c>
      <c r="AP4" s="178" t="s">
        <v>2</v>
      </c>
      <c r="AQ4" s="178" t="s">
        <v>3</v>
      </c>
      <c r="AR4" s="178" t="s">
        <v>4</v>
      </c>
      <c r="AS4" s="178" t="s">
        <v>5</v>
      </c>
      <c r="AT4" s="178" t="s">
        <v>6</v>
      </c>
      <c r="AU4" s="178" t="s">
        <v>7</v>
      </c>
      <c r="AV4" s="178" t="s">
        <v>8</v>
      </c>
      <c r="AW4" s="178" t="s">
        <v>9</v>
      </c>
      <c r="AX4" s="178" t="s">
        <v>10</v>
      </c>
      <c r="AY4" s="178" t="s">
        <v>11</v>
      </c>
      <c r="AZ4" s="97" t="s">
        <v>13</v>
      </c>
      <c r="BA4" s="88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ht="14.45" customHeight="1">
      <c r="A5" s="5"/>
      <c r="B5" s="27"/>
      <c r="C5" s="71"/>
      <c r="D5" s="69"/>
      <c r="E5" s="180" t="s">
        <v>14</v>
      </c>
      <c r="F5" s="180" t="s">
        <v>14</v>
      </c>
      <c r="G5" s="182" t="s">
        <v>14</v>
      </c>
      <c r="H5" s="78" t="s">
        <v>15</v>
      </c>
      <c r="I5" s="76"/>
      <c r="AK5" s="271"/>
      <c r="AL5" s="5"/>
      <c r="AM5" s="71"/>
      <c r="AN5" s="180" t="s">
        <v>14</v>
      </c>
      <c r="AO5" s="180" t="s">
        <v>14</v>
      </c>
      <c r="AP5" s="180" t="s">
        <v>14</v>
      </c>
      <c r="AQ5" s="182" t="s">
        <v>14</v>
      </c>
      <c r="AR5" s="180" t="s">
        <v>14</v>
      </c>
      <c r="AS5" s="182" t="s">
        <v>14</v>
      </c>
      <c r="AT5" s="182" t="s">
        <v>14</v>
      </c>
      <c r="AU5" s="180" t="s">
        <v>14</v>
      </c>
      <c r="AV5" s="182" t="s">
        <v>14</v>
      </c>
      <c r="AW5" s="180" t="s">
        <v>14</v>
      </c>
      <c r="AX5" s="180" t="s">
        <v>14</v>
      </c>
      <c r="AY5" s="182" t="s">
        <v>14</v>
      </c>
      <c r="AZ5" s="78" t="s">
        <v>15</v>
      </c>
      <c r="BA5" s="88"/>
      <c r="BB5" s="166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ht="14.45" customHeight="1">
      <c r="A6" s="272" t="s">
        <v>96</v>
      </c>
      <c r="B6" s="274" t="s">
        <v>117</v>
      </c>
      <c r="C6" s="266" t="s">
        <v>109</v>
      </c>
      <c r="D6" s="124" t="s">
        <v>16</v>
      </c>
      <c r="E6" s="67">
        <v>91.2</v>
      </c>
      <c r="F6" s="67">
        <v>95.7</v>
      </c>
      <c r="G6" s="67"/>
      <c r="H6" s="168">
        <v>45395</v>
      </c>
      <c r="I6" s="76"/>
      <c r="AK6" s="267" t="s">
        <v>116</v>
      </c>
      <c r="AL6" s="259" t="s">
        <v>107</v>
      </c>
      <c r="AM6" s="124" t="s">
        <v>16</v>
      </c>
      <c r="AN6" s="67">
        <v>22.8</v>
      </c>
      <c r="AO6" s="67">
        <v>29.1</v>
      </c>
      <c r="AP6" s="67">
        <v>33.9</v>
      </c>
      <c r="AQ6" s="67">
        <v>38.799999999999997</v>
      </c>
      <c r="AR6" s="67">
        <v>46.5</v>
      </c>
      <c r="AS6" s="67">
        <v>55.2</v>
      </c>
      <c r="AT6" s="68">
        <v>65.7</v>
      </c>
      <c r="AU6" s="67">
        <v>75.5</v>
      </c>
      <c r="AV6" s="67">
        <v>84.3</v>
      </c>
      <c r="AW6" s="67">
        <v>91.2</v>
      </c>
      <c r="AX6" s="67">
        <v>95.7</v>
      </c>
      <c r="AY6" s="67"/>
      <c r="AZ6" s="210">
        <v>45395</v>
      </c>
      <c r="BA6" s="88"/>
      <c r="BB6" s="263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</row>
    <row r="7" spans="1:67" ht="14.45" customHeight="1">
      <c r="A7" s="273"/>
      <c r="B7" s="275"/>
      <c r="C7" s="267"/>
      <c r="D7" s="125" t="s">
        <v>18</v>
      </c>
      <c r="E7" s="67">
        <v>94.8</v>
      </c>
      <c r="F7" s="67">
        <v>99</v>
      </c>
      <c r="G7" s="67" t="s">
        <v>17</v>
      </c>
      <c r="H7" s="167" t="s">
        <v>130</v>
      </c>
      <c r="I7" s="2"/>
      <c r="AK7" s="267"/>
      <c r="AL7" s="260"/>
      <c r="AM7" s="125" t="s">
        <v>18</v>
      </c>
      <c r="AN7" s="67">
        <v>26.8</v>
      </c>
      <c r="AO7" s="217">
        <v>32.200000000000003</v>
      </c>
      <c r="AP7" s="217">
        <v>36.799999999999997</v>
      </c>
      <c r="AQ7" s="217">
        <v>41.8</v>
      </c>
      <c r="AR7" s="217">
        <v>49.3</v>
      </c>
      <c r="AS7" s="217">
        <v>60.8</v>
      </c>
      <c r="AT7" s="212">
        <v>71.900000000000006</v>
      </c>
      <c r="AU7" s="217">
        <v>80.8</v>
      </c>
      <c r="AV7" s="217">
        <v>88.5</v>
      </c>
      <c r="AW7" s="217">
        <v>94.8</v>
      </c>
      <c r="AX7" s="217">
        <v>99</v>
      </c>
      <c r="AY7" s="67" t="s">
        <v>119</v>
      </c>
      <c r="AZ7" s="208" t="s">
        <v>130</v>
      </c>
      <c r="BA7" s="8"/>
      <c r="BB7" s="263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</row>
    <row r="8" spans="1:67" ht="14.45" customHeight="1">
      <c r="A8" s="273"/>
      <c r="B8" s="275"/>
      <c r="C8" s="267"/>
      <c r="D8" s="126" t="s">
        <v>20</v>
      </c>
      <c r="E8" s="58">
        <v>90.3</v>
      </c>
      <c r="F8" s="58">
        <v>95</v>
      </c>
      <c r="G8" s="58" t="s">
        <v>17</v>
      </c>
      <c r="H8" s="77">
        <v>45396</v>
      </c>
      <c r="I8" s="2"/>
      <c r="AK8" s="267"/>
      <c r="AL8" s="260"/>
      <c r="AM8" s="126" t="s">
        <v>20</v>
      </c>
      <c r="AN8" s="58">
        <v>22.6</v>
      </c>
      <c r="AO8" s="216">
        <v>28.4</v>
      </c>
      <c r="AP8" s="216">
        <v>33.299999999999997</v>
      </c>
      <c r="AQ8" s="216">
        <v>38.299999999999997</v>
      </c>
      <c r="AR8" s="216">
        <v>44.4</v>
      </c>
      <c r="AS8" s="216">
        <v>54</v>
      </c>
      <c r="AT8" s="216">
        <v>65.099999999999994</v>
      </c>
      <c r="AU8" s="216">
        <v>75.2</v>
      </c>
      <c r="AV8" s="216">
        <v>83.8</v>
      </c>
      <c r="AW8" s="216">
        <v>90.3</v>
      </c>
      <c r="AX8" s="216">
        <v>95</v>
      </c>
      <c r="AY8" s="58" t="s">
        <v>119</v>
      </c>
      <c r="AZ8" s="209">
        <v>45396</v>
      </c>
      <c r="BA8" s="8"/>
      <c r="BB8" s="263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</row>
    <row r="9" spans="1:67" ht="14.45" customHeight="1">
      <c r="A9" s="273"/>
      <c r="B9" s="275"/>
      <c r="C9" s="267"/>
      <c r="D9" s="72" t="s">
        <v>21</v>
      </c>
      <c r="E9" s="170">
        <v>96</v>
      </c>
      <c r="F9" s="170">
        <v>97</v>
      </c>
      <c r="G9" s="170" t="s">
        <v>168</v>
      </c>
      <c r="H9" s="10"/>
      <c r="I9" s="2"/>
      <c r="AK9" s="267"/>
      <c r="AL9" s="260"/>
      <c r="AM9" s="59" t="s">
        <v>21</v>
      </c>
      <c r="AN9" s="170">
        <f t="shared" ref="AN9:AY9" si="0">IFERROR(ROUND(AN6/AN7*100,0),"")</f>
        <v>85</v>
      </c>
      <c r="AO9" s="170">
        <f t="shared" si="0"/>
        <v>90</v>
      </c>
      <c r="AP9" s="170">
        <f t="shared" si="0"/>
        <v>92</v>
      </c>
      <c r="AQ9" s="170">
        <f t="shared" si="0"/>
        <v>93</v>
      </c>
      <c r="AR9" s="170">
        <f t="shared" si="0"/>
        <v>94</v>
      </c>
      <c r="AS9" s="170">
        <f t="shared" si="0"/>
        <v>91</v>
      </c>
      <c r="AT9" s="170">
        <f t="shared" si="0"/>
        <v>91</v>
      </c>
      <c r="AU9" s="170">
        <f t="shared" si="0"/>
        <v>93</v>
      </c>
      <c r="AV9" s="170">
        <f t="shared" si="0"/>
        <v>95</v>
      </c>
      <c r="AW9" s="170">
        <f t="shared" si="0"/>
        <v>96</v>
      </c>
      <c r="AX9" s="170">
        <f t="shared" si="0"/>
        <v>97</v>
      </c>
      <c r="AY9" s="170" t="str">
        <f t="shared" si="0"/>
        <v/>
      </c>
      <c r="AZ9" s="10"/>
      <c r="BA9" s="88"/>
      <c r="BB9" s="263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</row>
    <row r="10" spans="1:67" ht="14.45" customHeight="1" thickBot="1">
      <c r="A10" s="273"/>
      <c r="B10" s="276"/>
      <c r="C10" s="267"/>
      <c r="D10" s="163" t="s">
        <v>22</v>
      </c>
      <c r="E10" s="171">
        <v>101</v>
      </c>
      <c r="F10" s="171">
        <v>101</v>
      </c>
      <c r="G10" s="171" t="s">
        <v>168</v>
      </c>
      <c r="H10" s="162"/>
      <c r="I10" s="2"/>
      <c r="AK10" s="277"/>
      <c r="AL10" s="264"/>
      <c r="AM10" s="161" t="s">
        <v>22</v>
      </c>
      <c r="AN10" s="171">
        <f t="shared" ref="AN10:AY10" si="1">IFERROR(ROUND(AN6/AN8*100,0),"")</f>
        <v>101</v>
      </c>
      <c r="AO10" s="171">
        <f t="shared" si="1"/>
        <v>102</v>
      </c>
      <c r="AP10" s="171">
        <f t="shared" si="1"/>
        <v>102</v>
      </c>
      <c r="AQ10" s="171">
        <f t="shared" si="1"/>
        <v>101</v>
      </c>
      <c r="AR10" s="171">
        <f t="shared" si="1"/>
        <v>105</v>
      </c>
      <c r="AS10" s="171">
        <f t="shared" si="1"/>
        <v>102</v>
      </c>
      <c r="AT10" s="171">
        <f t="shared" si="1"/>
        <v>101</v>
      </c>
      <c r="AU10" s="171">
        <f t="shared" si="1"/>
        <v>100</v>
      </c>
      <c r="AV10" s="171">
        <f t="shared" si="1"/>
        <v>101</v>
      </c>
      <c r="AW10" s="171">
        <f t="shared" si="1"/>
        <v>101</v>
      </c>
      <c r="AX10" s="171">
        <f t="shared" si="1"/>
        <v>101</v>
      </c>
      <c r="AY10" s="171" t="str">
        <f t="shared" si="1"/>
        <v/>
      </c>
      <c r="AZ10" s="162"/>
      <c r="BA10" s="88"/>
      <c r="BB10" s="263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</row>
    <row r="11" spans="1:67" ht="14.45" customHeight="1" thickTop="1">
      <c r="A11" s="278" t="s">
        <v>69</v>
      </c>
      <c r="B11" s="279"/>
      <c r="C11" s="284" t="s">
        <v>110</v>
      </c>
      <c r="D11" s="127" t="s">
        <v>16</v>
      </c>
      <c r="E11" s="177">
        <v>91.4</v>
      </c>
      <c r="F11" s="73">
        <v>97.2</v>
      </c>
      <c r="G11" s="73">
        <v>100.1</v>
      </c>
      <c r="H11" s="133">
        <v>45396</v>
      </c>
      <c r="I11" s="76"/>
      <c r="AK11" s="269" t="s">
        <v>69</v>
      </c>
      <c r="AL11" s="260" t="s">
        <v>70</v>
      </c>
      <c r="AM11" s="127" t="s">
        <v>16</v>
      </c>
      <c r="AN11" s="73">
        <v>21.1</v>
      </c>
      <c r="AO11" s="73">
        <v>27.4</v>
      </c>
      <c r="AP11" s="73">
        <v>31.9</v>
      </c>
      <c r="AQ11" s="73">
        <v>37.4</v>
      </c>
      <c r="AR11" s="73">
        <v>43.6</v>
      </c>
      <c r="AS11" s="73">
        <v>53.3</v>
      </c>
      <c r="AT11" s="73">
        <v>63.1</v>
      </c>
      <c r="AU11" s="73">
        <v>75.3</v>
      </c>
      <c r="AV11" s="73">
        <v>85.1</v>
      </c>
      <c r="AW11" s="177">
        <v>91.4</v>
      </c>
      <c r="AX11" s="73">
        <v>97.2</v>
      </c>
      <c r="AY11" s="73">
        <v>100.1</v>
      </c>
      <c r="AZ11" s="221">
        <v>45396</v>
      </c>
      <c r="BA11" s="88"/>
      <c r="BB11" s="166"/>
      <c r="BC11" s="176"/>
      <c r="BD11" s="176"/>
      <c r="BE11" s="176"/>
      <c r="BF11" s="176"/>
      <c r="BG11" s="176"/>
      <c r="BH11" s="176"/>
      <c r="BI11" s="176"/>
      <c r="BJ11" s="175"/>
      <c r="BK11" s="175"/>
      <c r="BL11" s="175"/>
      <c r="BM11" s="175"/>
      <c r="BN11" s="175"/>
      <c r="BO11" s="175"/>
    </row>
    <row r="12" spans="1:67" ht="14.45" customHeight="1">
      <c r="A12" s="280"/>
      <c r="B12" s="281"/>
      <c r="C12" s="267"/>
      <c r="D12" s="125" t="s">
        <v>18</v>
      </c>
      <c r="E12" s="177">
        <v>85.4</v>
      </c>
      <c r="F12" s="73">
        <v>89.4</v>
      </c>
      <c r="G12" s="73">
        <v>92.4</v>
      </c>
      <c r="H12" s="133">
        <v>45020</v>
      </c>
      <c r="I12" s="76"/>
      <c r="AK12" s="260"/>
      <c r="AL12" s="260"/>
      <c r="AM12" s="125" t="s">
        <v>18</v>
      </c>
      <c r="AN12" s="73">
        <v>22.1</v>
      </c>
      <c r="AO12" s="218">
        <v>26.5</v>
      </c>
      <c r="AP12" s="218">
        <v>31.7</v>
      </c>
      <c r="AQ12" s="218">
        <v>36.1</v>
      </c>
      <c r="AR12" s="218">
        <v>42.7</v>
      </c>
      <c r="AS12" s="218">
        <v>51.2</v>
      </c>
      <c r="AT12" s="218">
        <v>63.6</v>
      </c>
      <c r="AU12" s="218">
        <v>70.3</v>
      </c>
      <c r="AV12" s="218">
        <v>79</v>
      </c>
      <c r="AW12" s="219">
        <v>85.4</v>
      </c>
      <c r="AX12" s="218">
        <v>89.4</v>
      </c>
      <c r="AY12" s="218">
        <v>92.4</v>
      </c>
      <c r="AZ12" s="221">
        <v>45020</v>
      </c>
      <c r="BA12" s="8"/>
      <c r="BB12" s="166"/>
      <c r="BC12" s="176"/>
      <c r="BD12" s="176"/>
      <c r="BE12" s="176"/>
      <c r="BF12" s="176"/>
      <c r="BG12" s="176"/>
      <c r="BH12" s="176"/>
      <c r="BI12" s="176"/>
      <c r="BJ12" s="175"/>
      <c r="BK12" s="175"/>
      <c r="BL12" s="175"/>
      <c r="BM12" s="175"/>
      <c r="BN12" s="175"/>
      <c r="BO12" s="175"/>
    </row>
    <row r="13" spans="1:67" ht="14.45" customHeight="1">
      <c r="A13" s="280"/>
      <c r="B13" s="281"/>
      <c r="C13" s="267"/>
      <c r="D13" s="126" t="s">
        <v>20</v>
      </c>
      <c r="E13" s="68">
        <v>88.6</v>
      </c>
      <c r="F13" s="57">
        <v>93</v>
      </c>
      <c r="G13" s="58">
        <v>95</v>
      </c>
      <c r="H13" s="77">
        <v>45394</v>
      </c>
      <c r="I13" s="2"/>
      <c r="AK13" s="260"/>
      <c r="AL13" s="260"/>
      <c r="AM13" s="126" t="s">
        <v>20</v>
      </c>
      <c r="AN13" s="68">
        <v>20.9</v>
      </c>
      <c r="AO13" s="212">
        <v>26.1</v>
      </c>
      <c r="AP13" s="212">
        <v>31.3</v>
      </c>
      <c r="AQ13" s="212">
        <v>36.5</v>
      </c>
      <c r="AR13" s="212">
        <v>42.6</v>
      </c>
      <c r="AS13" s="212">
        <v>49.9</v>
      </c>
      <c r="AT13" s="212">
        <v>60.7</v>
      </c>
      <c r="AU13" s="212">
        <v>72.400000000000006</v>
      </c>
      <c r="AV13" s="212">
        <v>81.400000000000006</v>
      </c>
      <c r="AW13" s="212">
        <v>88.6</v>
      </c>
      <c r="AX13" s="215">
        <v>93</v>
      </c>
      <c r="AY13" s="216">
        <v>95</v>
      </c>
      <c r="AZ13" s="209">
        <v>45394</v>
      </c>
      <c r="BA13" s="8"/>
      <c r="BB13" s="174"/>
      <c r="BC13" s="176"/>
      <c r="BD13" s="176"/>
      <c r="BE13" s="176"/>
      <c r="BF13" s="176"/>
      <c r="BG13" s="176"/>
      <c r="BH13" s="176"/>
      <c r="BI13" s="176"/>
      <c r="BJ13" s="175"/>
      <c r="BK13" s="175"/>
      <c r="BL13" s="175"/>
      <c r="BM13" s="175"/>
      <c r="BN13" s="175"/>
      <c r="BO13" s="175"/>
    </row>
    <row r="14" spans="1:67" ht="14.45" customHeight="1">
      <c r="A14" s="280"/>
      <c r="B14" s="281"/>
      <c r="C14" s="267"/>
      <c r="D14" s="59" t="s">
        <v>21</v>
      </c>
      <c r="E14" s="63">
        <v>107</v>
      </c>
      <c r="F14" s="63">
        <v>109</v>
      </c>
      <c r="G14" s="63">
        <v>108</v>
      </c>
      <c r="H14" s="10"/>
      <c r="I14" s="2"/>
      <c r="AK14" s="260"/>
      <c r="AL14" s="260"/>
      <c r="AM14" s="72" t="s">
        <v>21</v>
      </c>
      <c r="AN14" s="63">
        <f t="shared" ref="AN14:AX14" si="2">ROUND(AN11/AN12*100,0)</f>
        <v>95</v>
      </c>
      <c r="AO14" s="63">
        <f t="shared" si="2"/>
        <v>103</v>
      </c>
      <c r="AP14" s="63">
        <f t="shared" si="2"/>
        <v>101</v>
      </c>
      <c r="AQ14" s="63">
        <f t="shared" si="2"/>
        <v>104</v>
      </c>
      <c r="AR14" s="63">
        <f t="shared" si="2"/>
        <v>102</v>
      </c>
      <c r="AS14" s="63">
        <f t="shared" si="2"/>
        <v>104</v>
      </c>
      <c r="AT14" s="63">
        <f t="shared" si="2"/>
        <v>99</v>
      </c>
      <c r="AU14" s="63">
        <f t="shared" si="2"/>
        <v>107</v>
      </c>
      <c r="AV14" s="63">
        <f t="shared" si="2"/>
        <v>108</v>
      </c>
      <c r="AW14" s="63">
        <f t="shared" si="2"/>
        <v>107</v>
      </c>
      <c r="AX14" s="63">
        <f t="shared" si="2"/>
        <v>109</v>
      </c>
      <c r="AY14" s="63">
        <f>ROUND(AY11/AY12*100,0)</f>
        <v>108</v>
      </c>
      <c r="AZ14" s="10"/>
      <c r="BA14" s="8"/>
      <c r="BB14" s="166"/>
      <c r="BC14" s="176"/>
      <c r="BD14" s="176"/>
      <c r="BE14" s="176"/>
      <c r="BF14" s="176"/>
      <c r="BG14" s="176"/>
      <c r="BH14" s="176"/>
      <c r="BI14" s="176"/>
      <c r="BJ14" s="175"/>
      <c r="BK14" s="175"/>
      <c r="BL14" s="175"/>
      <c r="BM14" s="175"/>
      <c r="BN14" s="175"/>
      <c r="BO14" s="175"/>
    </row>
    <row r="15" spans="1:67" ht="14.45" customHeight="1">
      <c r="A15" s="280"/>
      <c r="B15" s="281"/>
      <c r="C15" s="268"/>
      <c r="D15" s="60" t="s">
        <v>22</v>
      </c>
      <c r="E15" s="66">
        <v>103</v>
      </c>
      <c r="F15" s="66">
        <v>105</v>
      </c>
      <c r="G15" s="66">
        <v>105</v>
      </c>
      <c r="H15" s="78"/>
      <c r="I15" s="2"/>
      <c r="AK15" s="260"/>
      <c r="AL15" s="261"/>
      <c r="AM15" s="60" t="s">
        <v>22</v>
      </c>
      <c r="AN15" s="64">
        <f t="shared" ref="AN15:AX15" si="3">ROUND(AN11/AN13*100,0)</f>
        <v>101</v>
      </c>
      <c r="AO15" s="64">
        <f t="shared" si="3"/>
        <v>105</v>
      </c>
      <c r="AP15" s="64">
        <f t="shared" si="3"/>
        <v>102</v>
      </c>
      <c r="AQ15" s="66">
        <f t="shared" si="3"/>
        <v>102</v>
      </c>
      <c r="AR15" s="66">
        <f t="shared" si="3"/>
        <v>102</v>
      </c>
      <c r="AS15" s="66">
        <f t="shared" si="3"/>
        <v>107</v>
      </c>
      <c r="AT15" s="66">
        <f t="shared" si="3"/>
        <v>104</v>
      </c>
      <c r="AU15" s="66">
        <f t="shared" si="3"/>
        <v>104</v>
      </c>
      <c r="AV15" s="66">
        <f t="shared" si="3"/>
        <v>105</v>
      </c>
      <c r="AW15" s="66">
        <f t="shared" si="3"/>
        <v>103</v>
      </c>
      <c r="AX15" s="66">
        <f t="shared" si="3"/>
        <v>105</v>
      </c>
      <c r="AY15" s="66">
        <f>ROUND(AY11/AY13*100,0)</f>
        <v>105</v>
      </c>
      <c r="AZ15" s="78"/>
      <c r="BA15" s="88"/>
      <c r="BB15" s="166"/>
      <c r="BC15" s="176"/>
      <c r="BD15" s="176"/>
      <c r="BE15" s="176"/>
      <c r="BF15" s="176"/>
      <c r="BG15" s="176"/>
      <c r="BH15" s="176"/>
      <c r="BI15" s="176"/>
      <c r="BJ15" s="175"/>
      <c r="BK15" s="175"/>
      <c r="BL15" s="175"/>
      <c r="BM15" s="175"/>
      <c r="BN15" s="175"/>
      <c r="BO15" s="175"/>
    </row>
    <row r="16" spans="1:67" ht="14.45" customHeight="1">
      <c r="A16" s="280"/>
      <c r="B16" s="281"/>
      <c r="C16" s="272" t="s">
        <v>127</v>
      </c>
      <c r="D16" s="127" t="s">
        <v>16</v>
      </c>
      <c r="E16" s="73">
        <v>99.3</v>
      </c>
      <c r="F16" s="73">
        <v>106.1</v>
      </c>
      <c r="G16" s="62">
        <v>113.5</v>
      </c>
      <c r="H16" s="98">
        <v>45394</v>
      </c>
      <c r="I16" s="76"/>
      <c r="AK16" s="260"/>
      <c r="AL16" s="259" t="s">
        <v>129</v>
      </c>
      <c r="AM16" s="124" t="s">
        <v>16</v>
      </c>
      <c r="AN16" s="73">
        <v>25.2</v>
      </c>
      <c r="AO16" s="73">
        <v>32.799999999999997</v>
      </c>
      <c r="AP16" s="73">
        <v>39.1</v>
      </c>
      <c r="AQ16" s="73">
        <v>45.1</v>
      </c>
      <c r="AR16" s="73">
        <v>53.5</v>
      </c>
      <c r="AS16" s="73">
        <v>61.8</v>
      </c>
      <c r="AT16" s="73">
        <v>72.3</v>
      </c>
      <c r="AU16" s="73">
        <v>82.3</v>
      </c>
      <c r="AV16" s="73">
        <v>95.1</v>
      </c>
      <c r="AW16" s="73">
        <v>99.3</v>
      </c>
      <c r="AX16" s="73">
        <v>106.1</v>
      </c>
      <c r="AY16" s="155">
        <v>113.5</v>
      </c>
      <c r="AZ16" s="225">
        <v>45394</v>
      </c>
      <c r="BA16" s="88"/>
      <c r="BB16" s="263"/>
      <c r="BC16" s="265"/>
      <c r="BD16" s="265"/>
      <c r="BE16" s="265"/>
      <c r="BF16" s="265"/>
      <c r="BG16" s="265"/>
      <c r="BH16" s="265"/>
      <c r="BI16" s="265"/>
      <c r="BJ16" s="262"/>
      <c r="BK16" s="262"/>
      <c r="BL16" s="262"/>
      <c r="BM16" s="262"/>
      <c r="BN16" s="262"/>
      <c r="BO16" s="262"/>
    </row>
    <row r="17" spans="1:67" ht="14.45" customHeight="1">
      <c r="A17" s="280"/>
      <c r="B17" s="281"/>
      <c r="C17" s="273"/>
      <c r="D17" s="125" t="s">
        <v>18</v>
      </c>
      <c r="E17" s="73">
        <v>93</v>
      </c>
      <c r="F17" s="73">
        <v>98.3</v>
      </c>
      <c r="G17" s="155">
        <v>102.2</v>
      </c>
      <c r="H17" s="165">
        <v>45020</v>
      </c>
      <c r="I17" s="76"/>
      <c r="AK17" s="260"/>
      <c r="AL17" s="260"/>
      <c r="AM17" s="125" t="s">
        <v>18</v>
      </c>
      <c r="AN17" s="73">
        <v>23.8</v>
      </c>
      <c r="AO17" s="218">
        <v>29.8</v>
      </c>
      <c r="AP17" s="218">
        <v>35.299999999999997</v>
      </c>
      <c r="AQ17" s="218">
        <v>40.700000000000003</v>
      </c>
      <c r="AR17" s="218">
        <v>46.7</v>
      </c>
      <c r="AS17" s="218">
        <v>55.4</v>
      </c>
      <c r="AT17" s="218">
        <v>64.5</v>
      </c>
      <c r="AU17" s="218">
        <v>75.099999999999994</v>
      </c>
      <c r="AV17" s="218">
        <v>84.9</v>
      </c>
      <c r="AW17" s="218">
        <v>93</v>
      </c>
      <c r="AX17" s="218">
        <v>98.3</v>
      </c>
      <c r="AY17" s="220">
        <v>102.2</v>
      </c>
      <c r="AZ17" s="222">
        <v>45020</v>
      </c>
      <c r="BA17" s="8"/>
      <c r="BB17" s="263"/>
      <c r="BC17" s="265"/>
      <c r="BD17" s="265"/>
      <c r="BE17" s="265"/>
      <c r="BF17" s="265"/>
      <c r="BG17" s="265"/>
      <c r="BH17" s="265"/>
      <c r="BI17" s="265"/>
      <c r="BJ17" s="262"/>
      <c r="BK17" s="262"/>
      <c r="BL17" s="262"/>
      <c r="BM17" s="262"/>
      <c r="BN17" s="262"/>
      <c r="BO17" s="262"/>
    </row>
    <row r="18" spans="1:67" ht="14.45" customHeight="1">
      <c r="A18" s="280"/>
      <c r="B18" s="281"/>
      <c r="C18" s="273"/>
      <c r="D18" s="126" t="s">
        <v>20</v>
      </c>
      <c r="E18" s="68">
        <v>95.1</v>
      </c>
      <c r="F18" s="57">
        <v>100.7</v>
      </c>
      <c r="G18" s="58">
        <v>104.6</v>
      </c>
      <c r="H18" s="77">
        <v>45393</v>
      </c>
      <c r="I18" s="2"/>
      <c r="AK18" s="260"/>
      <c r="AL18" s="260"/>
      <c r="AM18" s="126" t="s">
        <v>20</v>
      </c>
      <c r="AN18" s="68">
        <v>22.1</v>
      </c>
      <c r="AO18" s="212">
        <v>29.5</v>
      </c>
      <c r="AP18" s="212">
        <v>36.1</v>
      </c>
      <c r="AQ18" s="212">
        <v>41.7</v>
      </c>
      <c r="AR18" s="212">
        <v>47.3</v>
      </c>
      <c r="AS18" s="212">
        <v>55.8</v>
      </c>
      <c r="AT18" s="212">
        <v>66.8</v>
      </c>
      <c r="AU18" s="212">
        <v>77.7</v>
      </c>
      <c r="AV18" s="212">
        <v>87</v>
      </c>
      <c r="AW18" s="212">
        <v>95.1</v>
      </c>
      <c r="AX18" s="215">
        <v>100.7</v>
      </c>
      <c r="AY18" s="216">
        <v>104.6</v>
      </c>
      <c r="AZ18" s="209">
        <v>45393</v>
      </c>
      <c r="BA18" s="8"/>
      <c r="BB18" s="263"/>
      <c r="BC18" s="265"/>
      <c r="BD18" s="265"/>
      <c r="BE18" s="265"/>
      <c r="BF18" s="265"/>
      <c r="BG18" s="265"/>
      <c r="BH18" s="265"/>
      <c r="BI18" s="265"/>
      <c r="BJ18" s="262"/>
      <c r="BK18" s="262"/>
      <c r="BL18" s="262"/>
      <c r="BM18" s="262"/>
      <c r="BN18" s="262"/>
      <c r="BO18" s="262"/>
    </row>
    <row r="19" spans="1:67" ht="14.45" customHeight="1">
      <c r="A19" s="280"/>
      <c r="B19" s="281"/>
      <c r="C19" s="273"/>
      <c r="D19" s="59" t="s">
        <v>21</v>
      </c>
      <c r="E19" s="63">
        <v>107</v>
      </c>
      <c r="F19" s="63">
        <v>108</v>
      </c>
      <c r="G19" s="63">
        <v>111</v>
      </c>
      <c r="H19" s="10"/>
      <c r="I19" s="2"/>
      <c r="AK19" s="260"/>
      <c r="AL19" s="260"/>
      <c r="AM19" s="59" t="s">
        <v>21</v>
      </c>
      <c r="AN19" s="63">
        <f t="shared" ref="AN19:AX19" si="4">ROUND(AN16/AN17*100,0)</f>
        <v>106</v>
      </c>
      <c r="AO19" s="63">
        <f t="shared" si="4"/>
        <v>110</v>
      </c>
      <c r="AP19" s="63">
        <f t="shared" si="4"/>
        <v>111</v>
      </c>
      <c r="AQ19" s="63">
        <f t="shared" si="4"/>
        <v>111</v>
      </c>
      <c r="AR19" s="63">
        <f t="shared" si="4"/>
        <v>115</v>
      </c>
      <c r="AS19" s="63">
        <f t="shared" si="4"/>
        <v>112</v>
      </c>
      <c r="AT19" s="63">
        <f t="shared" si="4"/>
        <v>112</v>
      </c>
      <c r="AU19" s="63">
        <f t="shared" si="4"/>
        <v>110</v>
      </c>
      <c r="AV19" s="63">
        <f t="shared" si="4"/>
        <v>112</v>
      </c>
      <c r="AW19" s="63">
        <f t="shared" si="4"/>
        <v>107</v>
      </c>
      <c r="AX19" s="63">
        <f t="shared" si="4"/>
        <v>108</v>
      </c>
      <c r="AY19" s="63">
        <f>ROUND(AY16/AY17*100,0)</f>
        <v>111</v>
      </c>
      <c r="AZ19" s="10"/>
      <c r="BA19" s="8"/>
      <c r="BB19" s="263"/>
      <c r="BC19" s="265"/>
      <c r="BD19" s="265"/>
      <c r="BE19" s="265"/>
      <c r="BF19" s="265"/>
      <c r="BG19" s="265"/>
      <c r="BH19" s="265"/>
      <c r="BI19" s="265"/>
      <c r="BJ19" s="262"/>
      <c r="BK19" s="262"/>
      <c r="BL19" s="262"/>
      <c r="BM19" s="262"/>
      <c r="BN19" s="262"/>
      <c r="BO19" s="262"/>
    </row>
    <row r="20" spans="1:67" ht="14.45" customHeight="1">
      <c r="A20" s="280"/>
      <c r="B20" s="281"/>
      <c r="C20" s="285"/>
      <c r="D20" s="60" t="s">
        <v>22</v>
      </c>
      <c r="E20" s="66">
        <v>104</v>
      </c>
      <c r="F20" s="66">
        <v>105</v>
      </c>
      <c r="G20" s="66">
        <v>109</v>
      </c>
      <c r="H20" s="78"/>
      <c r="I20" s="2"/>
      <c r="AK20" s="260"/>
      <c r="AL20" s="261"/>
      <c r="AM20" s="60" t="s">
        <v>22</v>
      </c>
      <c r="AN20" s="64">
        <f t="shared" ref="AN20:AX20" si="5">ROUND(AN16/AN18*100,0)</f>
        <v>114</v>
      </c>
      <c r="AO20" s="64">
        <f t="shared" si="5"/>
        <v>111</v>
      </c>
      <c r="AP20" s="64">
        <f t="shared" si="5"/>
        <v>108</v>
      </c>
      <c r="AQ20" s="66">
        <f t="shared" si="5"/>
        <v>108</v>
      </c>
      <c r="AR20" s="66">
        <f t="shared" si="5"/>
        <v>113</v>
      </c>
      <c r="AS20" s="66">
        <f t="shared" si="5"/>
        <v>111</v>
      </c>
      <c r="AT20" s="66">
        <f t="shared" si="5"/>
        <v>108</v>
      </c>
      <c r="AU20" s="66">
        <f t="shared" si="5"/>
        <v>106</v>
      </c>
      <c r="AV20" s="66">
        <f t="shared" si="5"/>
        <v>109</v>
      </c>
      <c r="AW20" s="66">
        <f t="shared" si="5"/>
        <v>104</v>
      </c>
      <c r="AX20" s="66">
        <f t="shared" si="5"/>
        <v>105</v>
      </c>
      <c r="AY20" s="66">
        <f>ROUND(AY16/AY18*100,0)</f>
        <v>109</v>
      </c>
      <c r="AZ20" s="78"/>
      <c r="BA20" s="88"/>
      <c r="BB20" s="263"/>
      <c r="BC20" s="265"/>
      <c r="BD20" s="265"/>
      <c r="BE20" s="265"/>
      <c r="BF20" s="265"/>
      <c r="BG20" s="265"/>
      <c r="BH20" s="265"/>
      <c r="BI20" s="265"/>
      <c r="BJ20" s="262"/>
      <c r="BK20" s="262"/>
      <c r="BL20" s="262"/>
      <c r="BM20" s="262"/>
      <c r="BN20" s="262"/>
      <c r="BO20" s="262"/>
    </row>
    <row r="21" spans="1:67" ht="14.45" customHeight="1">
      <c r="A21" s="280"/>
      <c r="B21" s="281"/>
      <c r="C21" s="266" t="s">
        <v>111</v>
      </c>
      <c r="D21" s="127" t="s">
        <v>16</v>
      </c>
      <c r="E21" s="73">
        <v>92.9</v>
      </c>
      <c r="F21" s="57">
        <v>97.2</v>
      </c>
      <c r="G21" s="62">
        <v>102.3</v>
      </c>
      <c r="H21" s="98">
        <v>45395</v>
      </c>
      <c r="I21" s="76"/>
      <c r="AK21" s="260"/>
      <c r="AL21" s="259" t="s">
        <v>68</v>
      </c>
      <c r="AM21" s="124" t="s">
        <v>16</v>
      </c>
      <c r="AN21" s="73">
        <v>21.3</v>
      </c>
      <c r="AO21" s="73">
        <v>26.9</v>
      </c>
      <c r="AP21" s="73">
        <v>32.299999999999997</v>
      </c>
      <c r="AQ21" s="73">
        <v>38.5</v>
      </c>
      <c r="AR21" s="73">
        <v>46.8</v>
      </c>
      <c r="AS21" s="73">
        <v>55.2</v>
      </c>
      <c r="AT21" s="73">
        <v>65.7</v>
      </c>
      <c r="AU21" s="73">
        <v>77.099999999999994</v>
      </c>
      <c r="AV21" s="73">
        <v>85.4</v>
      </c>
      <c r="AW21" s="73">
        <v>92.9</v>
      </c>
      <c r="AX21" s="57">
        <v>97.2</v>
      </c>
      <c r="AY21" s="67">
        <v>102.3</v>
      </c>
      <c r="AZ21" s="225">
        <v>45395</v>
      </c>
      <c r="BA21" s="88"/>
      <c r="BB21" s="263"/>
      <c r="BC21" s="262"/>
      <c r="BD21" s="262"/>
      <c r="BE21" s="262"/>
      <c r="BF21" s="262"/>
      <c r="BG21" s="262"/>
      <c r="BH21" s="262"/>
      <c r="BI21" s="262"/>
      <c r="BJ21" s="262"/>
      <c r="BK21" s="262"/>
      <c r="BL21" s="262"/>
      <c r="BM21" s="262"/>
      <c r="BN21" s="175"/>
      <c r="BO21" s="262"/>
    </row>
    <row r="22" spans="1:67" ht="14.45" customHeight="1">
      <c r="A22" s="280"/>
      <c r="B22" s="281"/>
      <c r="C22" s="267"/>
      <c r="D22" s="125" t="s">
        <v>18</v>
      </c>
      <c r="E22" s="73">
        <v>94.4</v>
      </c>
      <c r="F22" s="57">
        <v>99.4</v>
      </c>
      <c r="G22" s="73">
        <v>103.9</v>
      </c>
      <c r="H22" s="165">
        <v>45020</v>
      </c>
      <c r="I22" s="76"/>
      <c r="AK22" s="260"/>
      <c r="AL22" s="260"/>
      <c r="AM22" s="125" t="s">
        <v>18</v>
      </c>
      <c r="AN22" s="73">
        <v>22.6</v>
      </c>
      <c r="AO22" s="218">
        <v>28.1</v>
      </c>
      <c r="AP22" s="218">
        <v>34.700000000000003</v>
      </c>
      <c r="AQ22" s="218">
        <v>40.6</v>
      </c>
      <c r="AR22" s="218">
        <v>47.5</v>
      </c>
      <c r="AS22" s="218">
        <v>57.3</v>
      </c>
      <c r="AT22" s="218">
        <v>68.599999999999994</v>
      </c>
      <c r="AU22" s="218">
        <v>78.8</v>
      </c>
      <c r="AV22" s="218">
        <v>88</v>
      </c>
      <c r="AW22" s="218">
        <v>94.4</v>
      </c>
      <c r="AX22" s="215">
        <v>99.4</v>
      </c>
      <c r="AY22" s="215">
        <v>103.9</v>
      </c>
      <c r="AZ22" s="222">
        <v>45020</v>
      </c>
      <c r="BA22" s="8"/>
      <c r="BB22" s="263"/>
      <c r="BC22" s="262"/>
      <c r="BD22" s="262"/>
      <c r="BE22" s="262"/>
      <c r="BF22" s="262"/>
      <c r="BG22" s="262"/>
      <c r="BH22" s="262"/>
      <c r="BI22" s="262"/>
      <c r="BJ22" s="262"/>
      <c r="BK22" s="262"/>
      <c r="BL22" s="262"/>
      <c r="BM22" s="262"/>
      <c r="BN22" s="175"/>
      <c r="BO22" s="262"/>
    </row>
    <row r="23" spans="1:67" ht="14.45" customHeight="1">
      <c r="A23" s="280"/>
      <c r="B23" s="281"/>
      <c r="C23" s="267"/>
      <c r="D23" s="126" t="s">
        <v>20</v>
      </c>
      <c r="E23" s="57">
        <v>94.9</v>
      </c>
      <c r="F23" s="57">
        <v>100.6</v>
      </c>
      <c r="G23" s="58">
        <v>104.7</v>
      </c>
      <c r="H23" s="77">
        <v>45393</v>
      </c>
      <c r="I23" s="2"/>
      <c r="AK23" s="260"/>
      <c r="AL23" s="260"/>
      <c r="AM23" s="126" t="s">
        <v>20</v>
      </c>
      <c r="AN23" s="57">
        <v>20.7</v>
      </c>
      <c r="AO23" s="215">
        <v>26.9</v>
      </c>
      <c r="AP23" s="215">
        <v>33.299999999999997</v>
      </c>
      <c r="AQ23" s="215">
        <v>39.4</v>
      </c>
      <c r="AR23" s="215">
        <v>45.6</v>
      </c>
      <c r="AS23" s="215">
        <v>54.1</v>
      </c>
      <c r="AT23" s="215">
        <v>65.3</v>
      </c>
      <c r="AU23" s="215">
        <v>76.900000000000006</v>
      </c>
      <c r="AV23" s="215">
        <v>87.2</v>
      </c>
      <c r="AW23" s="215">
        <v>94.9</v>
      </c>
      <c r="AX23" s="215">
        <v>100.6</v>
      </c>
      <c r="AY23" s="216">
        <v>104.7</v>
      </c>
      <c r="AZ23" s="209">
        <v>45393</v>
      </c>
      <c r="BA23" s="8"/>
      <c r="BB23" s="263"/>
      <c r="BC23" s="262"/>
      <c r="BD23" s="262"/>
      <c r="BE23" s="262"/>
      <c r="BF23" s="262"/>
      <c r="BG23" s="262"/>
      <c r="BH23" s="262"/>
      <c r="BI23" s="262"/>
      <c r="BJ23" s="262"/>
      <c r="BK23" s="262"/>
      <c r="BL23" s="262"/>
      <c r="BM23" s="262"/>
      <c r="BN23" s="175"/>
      <c r="BO23" s="262"/>
    </row>
    <row r="24" spans="1:67" ht="14.45" customHeight="1">
      <c r="A24" s="280"/>
      <c r="B24" s="281"/>
      <c r="C24" s="267"/>
      <c r="D24" s="59" t="s">
        <v>21</v>
      </c>
      <c r="E24" s="63">
        <v>98</v>
      </c>
      <c r="F24" s="63">
        <v>98</v>
      </c>
      <c r="G24" s="63">
        <v>98</v>
      </c>
      <c r="H24" s="10"/>
      <c r="I24" s="2"/>
      <c r="AK24" s="260"/>
      <c r="AL24" s="260"/>
      <c r="AM24" s="59" t="s">
        <v>21</v>
      </c>
      <c r="AN24" s="63">
        <f t="shared" ref="AN24:AX24" si="6">IFERROR(ROUND(AN21/AN22*100,0),"")</f>
        <v>94</v>
      </c>
      <c r="AO24" s="63">
        <f t="shared" si="6"/>
        <v>96</v>
      </c>
      <c r="AP24" s="63">
        <f t="shared" si="6"/>
        <v>93</v>
      </c>
      <c r="AQ24" s="63">
        <f t="shared" si="6"/>
        <v>95</v>
      </c>
      <c r="AR24" s="63">
        <f t="shared" si="6"/>
        <v>99</v>
      </c>
      <c r="AS24" s="63">
        <f t="shared" si="6"/>
        <v>96</v>
      </c>
      <c r="AT24" s="63">
        <f t="shared" si="6"/>
        <v>96</v>
      </c>
      <c r="AU24" s="63">
        <f t="shared" si="6"/>
        <v>98</v>
      </c>
      <c r="AV24" s="63">
        <f t="shared" si="6"/>
        <v>97</v>
      </c>
      <c r="AW24" s="63">
        <f t="shared" si="6"/>
        <v>98</v>
      </c>
      <c r="AX24" s="63">
        <f t="shared" si="6"/>
        <v>98</v>
      </c>
      <c r="AY24" s="63">
        <f>IFERROR(ROUND(AY21/AY22*100,0),"")</f>
        <v>98</v>
      </c>
      <c r="AZ24" s="10"/>
      <c r="BA24" s="8"/>
      <c r="BB24" s="263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175"/>
      <c r="BO24" s="262"/>
    </row>
    <row r="25" spans="1:67" ht="14.45" customHeight="1">
      <c r="A25" s="280"/>
      <c r="B25" s="281"/>
      <c r="C25" s="268"/>
      <c r="D25" s="60" t="s">
        <v>22</v>
      </c>
      <c r="E25" s="64">
        <v>98</v>
      </c>
      <c r="F25" s="64">
        <v>97</v>
      </c>
      <c r="G25" s="64">
        <v>98</v>
      </c>
      <c r="H25" s="78"/>
      <c r="I25" s="2"/>
      <c r="AK25" s="260"/>
      <c r="AL25" s="261"/>
      <c r="AM25" s="60" t="s">
        <v>22</v>
      </c>
      <c r="AN25" s="64">
        <f t="shared" ref="AN25:AX25" si="7">IFERROR(ROUND(AN21/AN23*100,0),"")</f>
        <v>103</v>
      </c>
      <c r="AO25" s="64">
        <f t="shared" si="7"/>
        <v>100</v>
      </c>
      <c r="AP25" s="64">
        <f t="shared" si="7"/>
        <v>97</v>
      </c>
      <c r="AQ25" s="64">
        <f t="shared" si="7"/>
        <v>98</v>
      </c>
      <c r="AR25" s="64">
        <f t="shared" si="7"/>
        <v>103</v>
      </c>
      <c r="AS25" s="64">
        <f t="shared" si="7"/>
        <v>102</v>
      </c>
      <c r="AT25" s="64">
        <f t="shared" si="7"/>
        <v>101</v>
      </c>
      <c r="AU25" s="64">
        <f t="shared" si="7"/>
        <v>100</v>
      </c>
      <c r="AV25" s="64">
        <f t="shared" si="7"/>
        <v>98</v>
      </c>
      <c r="AW25" s="64">
        <f t="shared" si="7"/>
        <v>98</v>
      </c>
      <c r="AX25" s="64">
        <f t="shared" si="7"/>
        <v>97</v>
      </c>
      <c r="AY25" s="64">
        <f>IFERROR(ROUND(AY21/AY23*100,0),"")</f>
        <v>98</v>
      </c>
      <c r="AZ25" s="78"/>
      <c r="BA25" s="88"/>
      <c r="BB25" s="263"/>
      <c r="BC25" s="262"/>
      <c r="BD25" s="262"/>
      <c r="BE25" s="262"/>
      <c r="BF25" s="262"/>
      <c r="BG25" s="262"/>
      <c r="BH25" s="262"/>
      <c r="BI25" s="262"/>
      <c r="BJ25" s="262"/>
      <c r="BK25" s="262"/>
      <c r="BL25" s="262"/>
      <c r="BM25" s="262"/>
      <c r="BN25" s="175"/>
      <c r="BO25" s="262"/>
    </row>
    <row r="26" spans="1:67" ht="14.45" customHeight="1">
      <c r="A26" s="280"/>
      <c r="B26" s="281"/>
      <c r="C26" s="266" t="s">
        <v>112</v>
      </c>
      <c r="D26" s="127" t="s">
        <v>16</v>
      </c>
      <c r="E26" s="57">
        <v>94.5</v>
      </c>
      <c r="F26" s="57">
        <v>100.2</v>
      </c>
      <c r="G26" s="57">
        <v>105.3</v>
      </c>
      <c r="H26" s="184">
        <v>45395</v>
      </c>
      <c r="I26" s="76"/>
      <c r="AK26" s="260"/>
      <c r="AL26" s="259" t="s">
        <v>71</v>
      </c>
      <c r="AM26" s="124" t="s">
        <v>16</v>
      </c>
      <c r="AN26" s="57">
        <f t="shared" ref="AN26:AX26" si="8">IFERROR(ROUND(AVERAGE(AN11,AN16,AN21),1),"")</f>
        <v>22.5</v>
      </c>
      <c r="AO26" s="57">
        <f>IFERROR(ROUND(AVERAGE(AO11,AO16,AO21),1),"")</f>
        <v>29</v>
      </c>
      <c r="AP26" s="57">
        <f t="shared" si="8"/>
        <v>34.4</v>
      </c>
      <c r="AQ26" s="57">
        <f t="shared" si="8"/>
        <v>40.299999999999997</v>
      </c>
      <c r="AR26" s="57">
        <f t="shared" si="8"/>
        <v>48</v>
      </c>
      <c r="AS26" s="57">
        <f t="shared" si="8"/>
        <v>56.8</v>
      </c>
      <c r="AT26" s="57">
        <f t="shared" si="8"/>
        <v>67</v>
      </c>
      <c r="AU26" s="57">
        <f t="shared" si="8"/>
        <v>78.2</v>
      </c>
      <c r="AV26" s="57">
        <f t="shared" si="8"/>
        <v>88.5</v>
      </c>
      <c r="AW26" s="57">
        <f t="shared" si="8"/>
        <v>94.5</v>
      </c>
      <c r="AX26" s="57">
        <f t="shared" si="8"/>
        <v>100.2</v>
      </c>
      <c r="AY26" s="57">
        <f>IFERROR(ROUND(AVERAGE(AY11,AY16,AY21),1),"")</f>
        <v>105.3</v>
      </c>
      <c r="AZ26" s="226">
        <v>45395</v>
      </c>
      <c r="BA26" s="88"/>
      <c r="BB26" s="263"/>
      <c r="BC26" s="175"/>
      <c r="BD26" s="175"/>
      <c r="BE26" s="175"/>
      <c r="BF26" s="175"/>
      <c r="BG26" s="175"/>
      <c r="BH26" s="175"/>
      <c r="BI26" s="175"/>
      <c r="BJ26" s="175"/>
      <c r="BK26" s="175"/>
      <c r="BL26" s="262"/>
      <c r="BM26" s="262"/>
      <c r="BN26" s="175"/>
      <c r="BO26" s="262"/>
    </row>
    <row r="27" spans="1:67" ht="14.45" customHeight="1">
      <c r="A27" s="280"/>
      <c r="B27" s="281"/>
      <c r="C27" s="267"/>
      <c r="D27" s="125" t="s">
        <v>18</v>
      </c>
      <c r="E27" s="57">
        <v>90.9</v>
      </c>
      <c r="F27" s="57">
        <v>95.7</v>
      </c>
      <c r="G27" s="57">
        <v>99.5</v>
      </c>
      <c r="H27" s="183">
        <v>45020</v>
      </c>
      <c r="I27" s="76"/>
      <c r="AK27" s="260"/>
      <c r="AL27" s="260"/>
      <c r="AM27" s="125" t="s">
        <v>18</v>
      </c>
      <c r="AN27" s="57">
        <f t="shared" ref="AN27:AY27" si="9">ROUND(AVERAGE(AN12,AN17,AN22),1)</f>
        <v>22.8</v>
      </c>
      <c r="AO27" s="215">
        <f t="shared" si="9"/>
        <v>28.1</v>
      </c>
      <c r="AP27" s="215">
        <f t="shared" si="9"/>
        <v>33.9</v>
      </c>
      <c r="AQ27" s="215">
        <f>ROUND(AVERAGE(AQ12,AQ17,AQ22),1)</f>
        <v>39.1</v>
      </c>
      <c r="AR27" s="215">
        <f t="shared" si="9"/>
        <v>45.6</v>
      </c>
      <c r="AS27" s="215">
        <f t="shared" si="9"/>
        <v>54.6</v>
      </c>
      <c r="AT27" s="215">
        <f t="shared" si="9"/>
        <v>65.599999999999994</v>
      </c>
      <c r="AU27" s="215">
        <f t="shared" si="9"/>
        <v>74.7</v>
      </c>
      <c r="AV27" s="215">
        <f t="shared" si="9"/>
        <v>84</v>
      </c>
      <c r="AW27" s="215">
        <f t="shared" si="9"/>
        <v>90.9</v>
      </c>
      <c r="AX27" s="215">
        <f t="shared" si="9"/>
        <v>95.7</v>
      </c>
      <c r="AY27" s="215">
        <f t="shared" si="9"/>
        <v>99.5</v>
      </c>
      <c r="AZ27" s="223">
        <v>45020</v>
      </c>
      <c r="BA27" s="88"/>
      <c r="BB27" s="263"/>
      <c r="BC27" s="175"/>
      <c r="BD27" s="175"/>
      <c r="BE27" s="175"/>
      <c r="BF27" s="175"/>
      <c r="BG27" s="175"/>
      <c r="BH27" s="175"/>
      <c r="BI27" s="175"/>
      <c r="BJ27" s="175"/>
      <c r="BK27" s="175"/>
      <c r="BL27" s="262"/>
      <c r="BM27" s="262"/>
      <c r="BN27" s="175"/>
      <c r="BO27" s="262"/>
    </row>
    <row r="28" spans="1:67" ht="14.45" customHeight="1">
      <c r="A28" s="280"/>
      <c r="B28" s="281"/>
      <c r="C28" s="267"/>
      <c r="D28" s="126" t="s">
        <v>20</v>
      </c>
      <c r="E28" s="68">
        <v>92.9</v>
      </c>
      <c r="F28" s="57">
        <v>98.1</v>
      </c>
      <c r="G28" s="57">
        <v>101.4</v>
      </c>
      <c r="H28" s="134">
        <v>45027</v>
      </c>
      <c r="I28" s="2"/>
      <c r="AK28" s="260"/>
      <c r="AL28" s="260"/>
      <c r="AM28" s="126" t="s">
        <v>20</v>
      </c>
      <c r="AN28" s="68">
        <f t="shared" ref="AN28:AY28" si="10">ROUND(AVERAGE(AN13,AN18,AN23),1)</f>
        <v>21.2</v>
      </c>
      <c r="AO28" s="212">
        <f t="shared" si="10"/>
        <v>27.5</v>
      </c>
      <c r="AP28" s="212">
        <f t="shared" si="10"/>
        <v>33.6</v>
      </c>
      <c r="AQ28" s="212">
        <f t="shared" si="10"/>
        <v>39.200000000000003</v>
      </c>
      <c r="AR28" s="212">
        <f t="shared" si="10"/>
        <v>45.2</v>
      </c>
      <c r="AS28" s="212">
        <f t="shared" si="10"/>
        <v>53.3</v>
      </c>
      <c r="AT28" s="212">
        <f t="shared" si="10"/>
        <v>64.3</v>
      </c>
      <c r="AU28" s="212">
        <f t="shared" si="10"/>
        <v>75.7</v>
      </c>
      <c r="AV28" s="212">
        <f t="shared" si="10"/>
        <v>85.2</v>
      </c>
      <c r="AW28" s="212">
        <f t="shared" si="10"/>
        <v>92.9</v>
      </c>
      <c r="AX28" s="215">
        <f t="shared" si="10"/>
        <v>98.1</v>
      </c>
      <c r="AY28" s="215">
        <f t="shared" si="10"/>
        <v>101.4</v>
      </c>
      <c r="AZ28" s="224">
        <v>45027</v>
      </c>
      <c r="BA28" s="8"/>
      <c r="BB28" s="263"/>
      <c r="BC28" s="175"/>
      <c r="BD28" s="175"/>
      <c r="BE28" s="175"/>
      <c r="BF28" s="175"/>
      <c r="BG28" s="175"/>
      <c r="BH28" s="175"/>
      <c r="BI28" s="175"/>
      <c r="BJ28" s="175"/>
      <c r="BK28" s="175"/>
      <c r="BL28" s="262"/>
      <c r="BM28" s="262"/>
      <c r="BN28" s="175"/>
      <c r="BO28" s="262"/>
    </row>
    <row r="29" spans="1:67" ht="14.45" customHeight="1">
      <c r="A29" s="280"/>
      <c r="B29" s="281"/>
      <c r="C29" s="267"/>
      <c r="D29" s="59" t="s">
        <v>21</v>
      </c>
      <c r="E29" s="63">
        <v>104</v>
      </c>
      <c r="F29" s="63">
        <v>105</v>
      </c>
      <c r="G29" s="63">
        <v>106</v>
      </c>
      <c r="H29" s="10"/>
      <c r="I29" s="2"/>
      <c r="AK29" s="260"/>
      <c r="AL29" s="260"/>
      <c r="AM29" s="72" t="s">
        <v>21</v>
      </c>
      <c r="AN29" s="63">
        <f t="shared" ref="AN29:AX29" si="11">IFERROR(ROUND(AN26/AN27*100,0),"")</f>
        <v>99</v>
      </c>
      <c r="AO29" s="63">
        <f t="shared" si="11"/>
        <v>103</v>
      </c>
      <c r="AP29" s="63">
        <f t="shared" si="11"/>
        <v>101</v>
      </c>
      <c r="AQ29" s="63">
        <f t="shared" si="11"/>
        <v>103</v>
      </c>
      <c r="AR29" s="63">
        <f t="shared" si="11"/>
        <v>105</v>
      </c>
      <c r="AS29" s="63">
        <f t="shared" si="11"/>
        <v>104</v>
      </c>
      <c r="AT29" s="63">
        <f t="shared" si="11"/>
        <v>102</v>
      </c>
      <c r="AU29" s="63">
        <f t="shared" si="11"/>
        <v>105</v>
      </c>
      <c r="AV29" s="63">
        <f t="shared" si="11"/>
        <v>105</v>
      </c>
      <c r="AW29" s="63">
        <f t="shared" si="11"/>
        <v>104</v>
      </c>
      <c r="AX29" s="63">
        <f t="shared" si="11"/>
        <v>105</v>
      </c>
      <c r="AY29" s="63">
        <f>IFERROR(ROUND(AY26/AY27*100,0),"")</f>
        <v>106</v>
      </c>
      <c r="AZ29" s="10"/>
      <c r="BA29" s="8"/>
      <c r="BB29" s="263"/>
      <c r="BC29" s="175"/>
      <c r="BD29" s="175"/>
      <c r="BE29" s="175"/>
      <c r="BF29" s="175"/>
      <c r="BG29" s="175"/>
      <c r="BH29" s="175"/>
      <c r="BI29" s="175"/>
      <c r="BJ29" s="175"/>
      <c r="BK29" s="175"/>
      <c r="BL29" s="262"/>
      <c r="BM29" s="262"/>
      <c r="BN29" s="175"/>
      <c r="BO29" s="262"/>
    </row>
    <row r="30" spans="1:67" ht="14.45" customHeight="1">
      <c r="A30" s="282"/>
      <c r="B30" s="283"/>
      <c r="C30" s="268"/>
      <c r="D30" s="60" t="s">
        <v>22</v>
      </c>
      <c r="E30" s="64">
        <v>102</v>
      </c>
      <c r="F30" s="64">
        <v>102</v>
      </c>
      <c r="G30" s="64">
        <v>104</v>
      </c>
      <c r="H30" s="78"/>
      <c r="I30" s="2"/>
      <c r="AK30" s="261"/>
      <c r="AL30" s="261"/>
      <c r="AM30" s="60" t="s">
        <v>22</v>
      </c>
      <c r="AN30" s="64">
        <f t="shared" ref="AN30:AX30" si="12">IFERROR(ROUND(AN26/AN28*100,0),"")</f>
        <v>106</v>
      </c>
      <c r="AO30" s="64">
        <f t="shared" si="12"/>
        <v>105</v>
      </c>
      <c r="AP30" s="64">
        <f t="shared" si="12"/>
        <v>102</v>
      </c>
      <c r="AQ30" s="64">
        <f t="shared" si="12"/>
        <v>103</v>
      </c>
      <c r="AR30" s="64">
        <f t="shared" si="12"/>
        <v>106</v>
      </c>
      <c r="AS30" s="64">
        <f t="shared" si="12"/>
        <v>107</v>
      </c>
      <c r="AT30" s="64">
        <f t="shared" si="12"/>
        <v>104</v>
      </c>
      <c r="AU30" s="64">
        <f t="shared" si="12"/>
        <v>103</v>
      </c>
      <c r="AV30" s="64">
        <f t="shared" si="12"/>
        <v>104</v>
      </c>
      <c r="AW30" s="64">
        <f t="shared" si="12"/>
        <v>102</v>
      </c>
      <c r="AX30" s="64">
        <f t="shared" si="12"/>
        <v>102</v>
      </c>
      <c r="AY30" s="64">
        <f>IFERROR(ROUND(AY26/AY28*100,0),"")</f>
        <v>104</v>
      </c>
      <c r="AZ30" s="78"/>
      <c r="BB30" s="263"/>
      <c r="BC30" s="175"/>
      <c r="BD30" s="175"/>
      <c r="BE30" s="175"/>
      <c r="BF30" s="175"/>
      <c r="BG30" s="175"/>
      <c r="BH30" s="175"/>
      <c r="BI30" s="175"/>
      <c r="BJ30" s="175"/>
      <c r="BK30" s="175"/>
      <c r="BL30" s="262"/>
      <c r="BM30" s="262"/>
      <c r="BN30" s="175"/>
      <c r="BO30" s="262"/>
    </row>
    <row r="31" spans="1:67" ht="14.45" customHeight="1">
      <c r="E31" s="152"/>
      <c r="F31" s="152"/>
      <c r="G31" s="152"/>
    </row>
    <row r="32" spans="1:67" ht="14.45" customHeight="1">
      <c r="A32" s="14" t="s">
        <v>72</v>
      </c>
    </row>
    <row r="33" spans="1:51" ht="14.45" customHeight="1">
      <c r="A33" s="15" t="s">
        <v>73</v>
      </c>
      <c r="B33" s="15"/>
      <c r="AK33" s="14" t="s">
        <v>96</v>
      </c>
      <c r="AM33" s="14" t="s">
        <v>94</v>
      </c>
      <c r="AN33" s="151" t="s">
        <v>102</v>
      </c>
      <c r="AO33" s="151">
        <f>(AO6-AO7)/(K48/10)</f>
        <v>-5.7407407407407405</v>
      </c>
      <c r="AP33" s="91">
        <f t="shared" ref="AP33:AX33" si="13">(AP6-AP7)/(L48/10)</f>
        <v>-6.3043478260869614</v>
      </c>
      <c r="AQ33" s="91">
        <f t="shared" si="13"/>
        <v>-6</v>
      </c>
      <c r="AR33" s="91">
        <f t="shared" si="13"/>
        <v>-3.7333333333333294</v>
      </c>
      <c r="AS33" s="91">
        <f t="shared" si="13"/>
        <v>-4.8695652173913002</v>
      </c>
      <c r="AT33" s="91">
        <f t="shared" si="13"/>
        <v>-5.5855855855855845</v>
      </c>
      <c r="AU33" s="91">
        <f t="shared" si="13"/>
        <v>-5.9550561797752835</v>
      </c>
      <c r="AV33" s="91">
        <f t="shared" si="13"/>
        <v>-5.4545454545454568</v>
      </c>
      <c r="AW33" s="91">
        <f t="shared" si="13"/>
        <v>-5.7142857142857082</v>
      </c>
      <c r="AX33" s="91">
        <f t="shared" si="13"/>
        <v>-7.8571428571428452</v>
      </c>
      <c r="AY33" s="91"/>
    </row>
    <row r="34" spans="1:51" ht="14.45" customHeight="1">
      <c r="A34" s="14" t="s">
        <v>159</v>
      </c>
      <c r="F34" s="21"/>
      <c r="AM34" s="14" t="s">
        <v>95</v>
      </c>
      <c r="AN34" s="151" t="s">
        <v>102</v>
      </c>
      <c r="AO34" s="151">
        <f t="shared" ref="AO34:AX34" si="14">(AO6-AO8)/(K49/10)</f>
        <v>1.2068965517241435</v>
      </c>
      <c r="AP34" s="91">
        <f t="shared" si="14"/>
        <v>1.2244897959183705</v>
      </c>
      <c r="AQ34" s="91">
        <f t="shared" si="14"/>
        <v>1</v>
      </c>
      <c r="AR34" s="91">
        <f t="shared" si="14"/>
        <v>3.4426229508196737</v>
      </c>
      <c r="AS34" s="91">
        <f t="shared" si="14"/>
        <v>1.2500000000000027</v>
      </c>
      <c r="AT34" s="91">
        <f t="shared" si="14"/>
        <v>0.54054054054054845</v>
      </c>
      <c r="AU34" s="91">
        <f t="shared" si="14"/>
        <v>0.29702970297029396</v>
      </c>
      <c r="AV34" s="91">
        <f t="shared" si="14"/>
        <v>0.58139534883720967</v>
      </c>
      <c r="AW34" s="91">
        <f t="shared" si="14"/>
        <v>1.3846153846153932</v>
      </c>
      <c r="AX34" s="91">
        <f t="shared" si="14"/>
        <v>1.4893617021276646</v>
      </c>
      <c r="AY34" s="91"/>
    </row>
    <row r="35" spans="1:51" ht="14.45" customHeight="1">
      <c r="F35" s="21"/>
      <c r="AN35" s="152"/>
      <c r="AO35" s="169"/>
      <c r="AP35" s="91"/>
      <c r="AQ35" s="91"/>
      <c r="AS35" s="91"/>
      <c r="AT35" s="91"/>
      <c r="AU35" s="91"/>
      <c r="AV35" s="74"/>
      <c r="AW35" s="91"/>
      <c r="AX35" s="91"/>
      <c r="AY35" s="74"/>
    </row>
    <row r="36" spans="1:51" ht="14.45" customHeight="1">
      <c r="F36" s="21"/>
      <c r="AK36" s="14" t="s">
        <v>97</v>
      </c>
      <c r="AM36" s="14" t="s">
        <v>94</v>
      </c>
      <c r="AN36" s="151" t="s">
        <v>102</v>
      </c>
      <c r="AO36" s="153">
        <f t="shared" ref="AO36:AY36" si="15">(AO26-AO27)/(Y48/10)</f>
        <v>1.698113207547167</v>
      </c>
      <c r="AP36" s="91">
        <f t="shared" si="15"/>
        <v>0.86206896551724177</v>
      </c>
      <c r="AQ36" s="91">
        <f t="shared" si="15"/>
        <v>2.3076923076922986</v>
      </c>
      <c r="AR36" s="153">
        <f t="shared" si="15"/>
        <v>3.6923076923076898</v>
      </c>
      <c r="AS36" s="91">
        <f t="shared" si="15"/>
        <v>2.4444444444444398</v>
      </c>
      <c r="AT36" s="91">
        <f t="shared" si="15"/>
        <v>1.2727272727272789</v>
      </c>
      <c r="AU36" s="91">
        <f t="shared" si="15"/>
        <v>3.8461538461538427</v>
      </c>
      <c r="AV36" s="91">
        <f t="shared" si="15"/>
        <v>4.8387096774193568</v>
      </c>
      <c r="AW36" s="91">
        <f t="shared" si="15"/>
        <v>5.2173913043478128</v>
      </c>
      <c r="AX36" s="91">
        <f t="shared" si="15"/>
        <v>9.3750000000000053</v>
      </c>
      <c r="AY36" s="91">
        <f t="shared" si="15"/>
        <v>15.263157894736846</v>
      </c>
    </row>
    <row r="37" spans="1:51" ht="14.45" customHeight="1">
      <c r="AM37" s="14" t="s">
        <v>95</v>
      </c>
      <c r="AN37" s="151" t="s">
        <v>102</v>
      </c>
      <c r="AO37" s="91">
        <f>(AO26-AO28)/(Y49/10)</f>
        <v>2.3809523809523805</v>
      </c>
      <c r="AP37" s="95">
        <f>(AP26-AP28)/(Z49/10)</f>
        <v>1.3114754098360608</v>
      </c>
      <c r="AQ37" s="91">
        <f t="shared" ref="AQ37:AY37" si="16">(AQ26-AQ28)/(AA49/10)</f>
        <v>1.9642857142857035</v>
      </c>
      <c r="AR37" s="153">
        <f t="shared" si="16"/>
        <v>4.6666666666666625</v>
      </c>
      <c r="AS37" s="91">
        <f t="shared" si="16"/>
        <v>4.3209876543209909</v>
      </c>
      <c r="AT37" s="91">
        <f t="shared" si="16"/>
        <v>2.4545454545454568</v>
      </c>
      <c r="AU37" s="91">
        <f t="shared" si="16"/>
        <v>2.1929824561403497</v>
      </c>
      <c r="AV37" s="91">
        <f t="shared" si="16"/>
        <v>3.4736842105263128</v>
      </c>
      <c r="AW37" s="91">
        <f t="shared" si="16"/>
        <v>2.0779220779220697</v>
      </c>
      <c r="AX37" s="91">
        <f t="shared" si="16"/>
        <v>4.0384615384615632</v>
      </c>
      <c r="AY37" s="91">
        <f t="shared" si="16"/>
        <v>11.818181818181753</v>
      </c>
    </row>
    <row r="38" spans="1:51" ht="14.45" customHeight="1">
      <c r="AO38" s="87"/>
      <c r="AR38" s="95"/>
      <c r="AT38" s="91"/>
      <c r="AV38" s="91"/>
    </row>
    <row r="39" spans="1:51" ht="14.45" customHeight="1">
      <c r="A39" s="14" t="s">
        <v>74</v>
      </c>
      <c r="F39" s="74"/>
      <c r="AO39" s="87"/>
    </row>
    <row r="40" spans="1:51" ht="14.45" customHeight="1">
      <c r="A40" s="14" t="s">
        <v>75</v>
      </c>
      <c r="B40" s="69"/>
      <c r="AM40" s="152" t="s">
        <v>104</v>
      </c>
      <c r="AO40" s="87"/>
    </row>
    <row r="41" spans="1:51" ht="14.45" customHeight="1">
      <c r="A41" s="14" t="s">
        <v>160</v>
      </c>
      <c r="AM41" s="152" t="s">
        <v>105</v>
      </c>
      <c r="AO41" s="87"/>
    </row>
    <row r="42" spans="1:51" ht="14.45" customHeight="1">
      <c r="A42" s="14" t="s">
        <v>161</v>
      </c>
      <c r="N42" s="14" t="s">
        <v>120</v>
      </c>
      <c r="AO42" s="87"/>
    </row>
    <row r="43" spans="1:51" ht="14.45" customHeight="1">
      <c r="A43" s="14" t="s">
        <v>162</v>
      </c>
      <c r="AO43" s="87"/>
    </row>
    <row r="44" spans="1:51" ht="14.45" customHeight="1">
      <c r="B44" s="69"/>
      <c r="J44" s="14" t="s">
        <v>76</v>
      </c>
      <c r="X44" s="14" t="s">
        <v>74</v>
      </c>
      <c r="AO44" s="87"/>
    </row>
    <row r="45" spans="1:51" ht="14.45" customHeight="1">
      <c r="A45" s="14" t="s">
        <v>163</v>
      </c>
      <c r="J45" s="70"/>
      <c r="K45" s="118" t="s">
        <v>26</v>
      </c>
      <c r="L45" s="118" t="s">
        <v>27</v>
      </c>
      <c r="M45" s="118" t="s">
        <v>28</v>
      </c>
      <c r="N45" s="118" t="s">
        <v>29</v>
      </c>
      <c r="O45" s="118" t="s">
        <v>30</v>
      </c>
      <c r="P45" s="118" t="s">
        <v>31</v>
      </c>
      <c r="Q45" s="118" t="s">
        <v>32</v>
      </c>
      <c r="R45" s="118" t="s">
        <v>33</v>
      </c>
      <c r="S45" s="118" t="s">
        <v>34</v>
      </c>
      <c r="T45" s="85" t="s">
        <v>35</v>
      </c>
      <c r="U45" s="85"/>
      <c r="V45" s="47"/>
      <c r="W45" s="140"/>
      <c r="X45" s="70"/>
      <c r="Y45" s="118" t="s">
        <v>26</v>
      </c>
      <c r="Z45" s="118" t="s">
        <v>27</v>
      </c>
      <c r="AA45" s="118" t="s">
        <v>28</v>
      </c>
      <c r="AB45" s="118" t="s">
        <v>29</v>
      </c>
      <c r="AC45" s="118" t="s">
        <v>30</v>
      </c>
      <c r="AD45" s="118" t="s">
        <v>31</v>
      </c>
      <c r="AE45" s="118" t="s">
        <v>32</v>
      </c>
      <c r="AF45" s="118" t="s">
        <v>33</v>
      </c>
      <c r="AG45" s="118" t="s">
        <v>34</v>
      </c>
      <c r="AH45" s="85" t="s">
        <v>35</v>
      </c>
      <c r="AI45" s="85" t="s">
        <v>36</v>
      </c>
      <c r="AN45" s="87"/>
      <c r="AO45" s="87"/>
    </row>
    <row r="46" spans="1:51" ht="14.45" customHeight="1">
      <c r="A46" s="14" t="s">
        <v>122</v>
      </c>
      <c r="B46" s="1"/>
      <c r="F46" s="75"/>
      <c r="J46" s="71"/>
      <c r="K46" s="121" t="s">
        <v>51</v>
      </c>
      <c r="L46" s="121" t="s">
        <v>52</v>
      </c>
      <c r="M46" s="121" t="s">
        <v>53</v>
      </c>
      <c r="N46" s="121" t="s">
        <v>54</v>
      </c>
      <c r="O46" s="121" t="s">
        <v>45</v>
      </c>
      <c r="P46" s="121" t="s">
        <v>55</v>
      </c>
      <c r="Q46" s="121" t="s">
        <v>56</v>
      </c>
      <c r="R46" s="121" t="s">
        <v>57</v>
      </c>
      <c r="S46" s="121" t="s">
        <v>58</v>
      </c>
      <c r="T46" s="121" t="s">
        <v>103</v>
      </c>
      <c r="U46" s="121"/>
      <c r="V46" s="61"/>
      <c r="W46" s="105"/>
      <c r="X46" s="71"/>
      <c r="Y46" s="121" t="s">
        <v>51</v>
      </c>
      <c r="Z46" s="121" t="s">
        <v>52</v>
      </c>
      <c r="AA46" s="121" t="s">
        <v>53</v>
      </c>
      <c r="AB46" s="121" t="s">
        <v>54</v>
      </c>
      <c r="AC46" s="121" t="s">
        <v>45</v>
      </c>
      <c r="AD46" s="121" t="s">
        <v>55</v>
      </c>
      <c r="AE46" s="121" t="s">
        <v>56</v>
      </c>
      <c r="AF46" s="121" t="s">
        <v>57</v>
      </c>
      <c r="AG46" s="121" t="s">
        <v>58</v>
      </c>
      <c r="AH46" s="121" t="s">
        <v>103</v>
      </c>
      <c r="AI46" s="121" t="s">
        <v>60</v>
      </c>
    </row>
    <row r="47" spans="1:51" ht="14.45" customHeight="1">
      <c r="A47" s="14" t="s">
        <v>128</v>
      </c>
      <c r="J47" s="122" t="s">
        <v>108</v>
      </c>
      <c r="K47" s="80">
        <f t="shared" ref="K47:T48" si="17">AO6-AN6</f>
        <v>6.3000000000000007</v>
      </c>
      <c r="L47" s="80">
        <f t="shared" si="17"/>
        <v>4.7999999999999972</v>
      </c>
      <c r="M47" s="81">
        <f>AQ6-AP6</f>
        <v>4.8999999999999986</v>
      </c>
      <c r="N47" s="80">
        <f t="shared" si="17"/>
        <v>7.7000000000000028</v>
      </c>
      <c r="O47" s="80">
        <f t="shared" si="17"/>
        <v>8.7000000000000028</v>
      </c>
      <c r="P47" s="80">
        <f t="shared" si="17"/>
        <v>10.5</v>
      </c>
      <c r="Q47" s="81">
        <f t="shared" si="17"/>
        <v>9.7999999999999972</v>
      </c>
      <c r="R47" s="80">
        <f t="shared" si="17"/>
        <v>8.7999999999999972</v>
      </c>
      <c r="S47" s="80">
        <f t="shared" si="17"/>
        <v>6.9000000000000057</v>
      </c>
      <c r="T47" s="80">
        <f t="shared" si="17"/>
        <v>4.5</v>
      </c>
      <c r="U47" s="79"/>
      <c r="V47" s="104"/>
      <c r="W47" s="105"/>
      <c r="X47" s="122" t="s">
        <v>62</v>
      </c>
      <c r="Y47" s="80">
        <f t="shared" ref="Y47:AI49" si="18">AO26-AN26</f>
        <v>6.5</v>
      </c>
      <c r="Z47" s="80">
        <f t="shared" si="18"/>
        <v>5.3999999999999986</v>
      </c>
      <c r="AA47" s="80">
        <f t="shared" si="18"/>
        <v>5.8999999999999986</v>
      </c>
      <c r="AB47" s="80">
        <f t="shared" si="18"/>
        <v>7.7000000000000028</v>
      </c>
      <c r="AC47" s="80">
        <f t="shared" si="18"/>
        <v>8.7999999999999972</v>
      </c>
      <c r="AD47" s="80">
        <f t="shared" si="18"/>
        <v>10.200000000000003</v>
      </c>
      <c r="AE47" s="80">
        <f t="shared" si="18"/>
        <v>11.200000000000003</v>
      </c>
      <c r="AF47" s="80">
        <f t="shared" si="18"/>
        <v>10.299999999999997</v>
      </c>
      <c r="AG47" s="80">
        <f t="shared" si="18"/>
        <v>6</v>
      </c>
      <c r="AH47" s="80">
        <f t="shared" si="18"/>
        <v>5.7000000000000028</v>
      </c>
      <c r="AI47" s="80">
        <f>AY26-AX26</f>
        <v>5.0999999999999943</v>
      </c>
    </row>
    <row r="48" spans="1:51" ht="14.45" customHeight="1">
      <c r="J48" s="122" t="s">
        <v>64</v>
      </c>
      <c r="K48" s="80">
        <f t="shared" si="17"/>
        <v>5.4000000000000021</v>
      </c>
      <c r="L48" s="80">
        <f t="shared" si="17"/>
        <v>4.5999999999999943</v>
      </c>
      <c r="M48" s="81">
        <f t="shared" si="17"/>
        <v>5</v>
      </c>
      <c r="N48" s="80">
        <f t="shared" si="17"/>
        <v>7.5</v>
      </c>
      <c r="O48" s="80">
        <f t="shared" si="17"/>
        <v>11.5</v>
      </c>
      <c r="P48" s="80">
        <f t="shared" si="17"/>
        <v>11.100000000000009</v>
      </c>
      <c r="Q48" s="81">
        <f t="shared" si="17"/>
        <v>8.8999999999999915</v>
      </c>
      <c r="R48" s="80">
        <f t="shared" si="17"/>
        <v>7.7000000000000028</v>
      </c>
      <c r="S48" s="80">
        <f t="shared" si="17"/>
        <v>6.2999999999999972</v>
      </c>
      <c r="T48" s="80">
        <f t="shared" si="17"/>
        <v>4.2000000000000028</v>
      </c>
      <c r="U48" s="79"/>
      <c r="V48" s="104"/>
      <c r="W48" s="105"/>
      <c r="X48" s="122" t="s">
        <v>64</v>
      </c>
      <c r="Y48" s="80">
        <f>AO27-AN27</f>
        <v>5.3000000000000007</v>
      </c>
      <c r="Z48" s="80">
        <f t="shared" si="18"/>
        <v>5.7999999999999972</v>
      </c>
      <c r="AA48" s="80">
        <f t="shared" si="18"/>
        <v>5.2000000000000028</v>
      </c>
      <c r="AB48" s="80">
        <f t="shared" si="18"/>
        <v>6.5</v>
      </c>
      <c r="AC48" s="80">
        <f t="shared" si="18"/>
        <v>9</v>
      </c>
      <c r="AD48" s="80">
        <f t="shared" si="18"/>
        <v>10.999999999999993</v>
      </c>
      <c r="AE48" s="80">
        <f t="shared" si="18"/>
        <v>9.1000000000000085</v>
      </c>
      <c r="AF48" s="80">
        <f t="shared" si="18"/>
        <v>9.2999999999999972</v>
      </c>
      <c r="AG48" s="80">
        <f t="shared" si="18"/>
        <v>6.9000000000000057</v>
      </c>
      <c r="AH48" s="80">
        <f t="shared" si="18"/>
        <v>4.7999999999999972</v>
      </c>
      <c r="AI48" s="80">
        <f t="shared" si="18"/>
        <v>3.7999999999999972</v>
      </c>
    </row>
    <row r="49" spans="10:36" ht="14.45" customHeight="1">
      <c r="J49" s="122" t="s">
        <v>65</v>
      </c>
      <c r="K49" s="80">
        <f t="shared" ref="K49:T49" si="19">AO8-AN8</f>
        <v>5.7999999999999972</v>
      </c>
      <c r="L49" s="80">
        <f t="shared" si="19"/>
        <v>4.8999999999999986</v>
      </c>
      <c r="M49" s="81">
        <f t="shared" si="19"/>
        <v>5</v>
      </c>
      <c r="N49" s="80">
        <f t="shared" si="19"/>
        <v>6.1000000000000014</v>
      </c>
      <c r="O49" s="80">
        <f t="shared" si="19"/>
        <v>9.6000000000000014</v>
      </c>
      <c r="P49" s="80">
        <f t="shared" si="19"/>
        <v>11.099999999999994</v>
      </c>
      <c r="Q49" s="81">
        <f t="shared" si="19"/>
        <v>10.100000000000009</v>
      </c>
      <c r="R49" s="80">
        <f t="shared" si="19"/>
        <v>8.5999999999999943</v>
      </c>
      <c r="S49" s="80">
        <f t="shared" si="19"/>
        <v>6.5</v>
      </c>
      <c r="T49" s="80">
        <f t="shared" si="19"/>
        <v>4.7000000000000028</v>
      </c>
      <c r="U49" s="79"/>
      <c r="V49" s="104"/>
      <c r="W49" s="106"/>
      <c r="X49" s="122" t="s">
        <v>65</v>
      </c>
      <c r="Y49" s="80">
        <f t="shared" si="18"/>
        <v>6.3000000000000007</v>
      </c>
      <c r="Z49" s="80">
        <f t="shared" si="18"/>
        <v>6.1000000000000014</v>
      </c>
      <c r="AA49" s="80">
        <f t="shared" si="18"/>
        <v>5.6000000000000014</v>
      </c>
      <c r="AB49" s="80">
        <f t="shared" si="18"/>
        <v>6</v>
      </c>
      <c r="AC49" s="80">
        <f t="shared" si="18"/>
        <v>8.0999999999999943</v>
      </c>
      <c r="AD49" s="80">
        <f t="shared" si="18"/>
        <v>11</v>
      </c>
      <c r="AE49" s="80">
        <f t="shared" si="18"/>
        <v>11.400000000000006</v>
      </c>
      <c r="AF49" s="80">
        <f t="shared" si="18"/>
        <v>9.5</v>
      </c>
      <c r="AG49" s="80">
        <f t="shared" si="18"/>
        <v>7.7000000000000028</v>
      </c>
      <c r="AH49" s="80">
        <f t="shared" si="18"/>
        <v>5.1999999999999886</v>
      </c>
      <c r="AI49" s="80">
        <f t="shared" si="18"/>
        <v>3.3000000000000114</v>
      </c>
    </row>
    <row r="50" spans="10:36" ht="14.45" customHeight="1">
      <c r="J50" s="82" t="s">
        <v>66</v>
      </c>
      <c r="K50" s="83">
        <f t="shared" ref="K50:T50" si="20">K47/K48*100</f>
        <v>116.66666666666663</v>
      </c>
      <c r="L50" s="83">
        <f t="shared" si="20"/>
        <v>104.34782608695659</v>
      </c>
      <c r="M50" s="83">
        <f t="shared" si="20"/>
        <v>97.999999999999972</v>
      </c>
      <c r="N50" s="83">
        <f t="shared" si="20"/>
        <v>102.6666666666667</v>
      </c>
      <c r="O50" s="83">
        <f t="shared" si="20"/>
        <v>75.652173913043512</v>
      </c>
      <c r="P50" s="83">
        <f t="shared" si="20"/>
        <v>94.594594594594511</v>
      </c>
      <c r="Q50" s="83">
        <f t="shared" si="20"/>
        <v>110.11235955056186</v>
      </c>
      <c r="R50" s="83">
        <f t="shared" si="20"/>
        <v>114.28571428571421</v>
      </c>
      <c r="S50" s="83">
        <f t="shared" si="20"/>
        <v>109.52380952380966</v>
      </c>
      <c r="T50" s="83">
        <f t="shared" si="20"/>
        <v>107.14285714285707</v>
      </c>
      <c r="U50" s="83"/>
      <c r="V50" s="107"/>
      <c r="W50" s="106"/>
      <c r="X50" s="82" t="s">
        <v>66</v>
      </c>
      <c r="Y50" s="150">
        <f t="shared" ref="Y50:AH50" si="21">Y47/Y48*100</f>
        <v>122.64150943396224</v>
      </c>
      <c r="Z50" s="150">
        <f t="shared" si="21"/>
        <v>93.103448275862092</v>
      </c>
      <c r="AA50" s="150">
        <f t="shared" si="21"/>
        <v>113.46153846153837</v>
      </c>
      <c r="AB50" s="150">
        <f t="shared" si="21"/>
        <v>118.46153846153851</v>
      </c>
      <c r="AC50" s="150">
        <f t="shared" si="21"/>
        <v>97.777777777777743</v>
      </c>
      <c r="AD50" s="150">
        <f t="shared" si="21"/>
        <v>92.727272727272819</v>
      </c>
      <c r="AE50" s="150">
        <f t="shared" si="21"/>
        <v>123.07692307692299</v>
      </c>
      <c r="AF50" s="150">
        <f t="shared" si="21"/>
        <v>110.75268817204302</v>
      </c>
      <c r="AG50" s="150">
        <f t="shared" si="21"/>
        <v>86.956521739130366</v>
      </c>
      <c r="AH50" s="150">
        <f t="shared" si="21"/>
        <v>118.75000000000013</v>
      </c>
      <c r="AI50" s="150">
        <f>AI47/AI48*100</f>
        <v>134.21052631578942</v>
      </c>
    </row>
    <row r="51" spans="10:36" ht="14.45" customHeight="1">
      <c r="J51" s="82" t="s">
        <v>67</v>
      </c>
      <c r="K51" s="83">
        <f t="shared" ref="K51:T51" si="22">K47/K49*100</f>
        <v>108.62068965517248</v>
      </c>
      <c r="L51" s="83">
        <f t="shared" si="22"/>
        <v>97.959183673469369</v>
      </c>
      <c r="M51" s="83">
        <f t="shared" si="22"/>
        <v>97.999999999999972</v>
      </c>
      <c r="N51" s="83">
        <f t="shared" si="22"/>
        <v>126.22950819672131</v>
      </c>
      <c r="O51" s="83">
        <f t="shared" si="22"/>
        <v>90.625000000000014</v>
      </c>
      <c r="P51" s="83">
        <f t="shared" si="22"/>
        <v>94.594594594594639</v>
      </c>
      <c r="Q51" s="83">
        <f t="shared" si="22"/>
        <v>97.02970297029691</v>
      </c>
      <c r="R51" s="83">
        <f t="shared" si="22"/>
        <v>102.32558139534886</v>
      </c>
      <c r="S51" s="83">
        <f t="shared" si="22"/>
        <v>106.15384615384625</v>
      </c>
      <c r="T51" s="83">
        <f t="shared" si="22"/>
        <v>95.744680851063762</v>
      </c>
      <c r="U51" s="83"/>
      <c r="V51" s="107"/>
      <c r="W51" s="90"/>
      <c r="X51" s="82" t="s">
        <v>67</v>
      </c>
      <c r="Y51" s="150">
        <f t="shared" ref="Y51:AH51" si="23">Y47/Y49*100</f>
        <v>103.17460317460316</v>
      </c>
      <c r="Z51" s="150">
        <f t="shared" si="23"/>
        <v>88.524590163934377</v>
      </c>
      <c r="AA51" s="150">
        <f t="shared" si="23"/>
        <v>105.35714285714282</v>
      </c>
      <c r="AB51" s="150">
        <f t="shared" si="23"/>
        <v>128.3333333333334</v>
      </c>
      <c r="AC51" s="150">
        <f t="shared" si="23"/>
        <v>108.64197530864202</v>
      </c>
      <c r="AD51" s="150">
        <f t="shared" si="23"/>
        <v>92.727272727272762</v>
      </c>
      <c r="AE51" s="150">
        <f t="shared" si="23"/>
        <v>98.245614035087698</v>
      </c>
      <c r="AF51" s="150">
        <f t="shared" si="23"/>
        <v>108.4210526315789</v>
      </c>
      <c r="AG51" s="150">
        <f t="shared" si="23"/>
        <v>77.922077922077889</v>
      </c>
      <c r="AH51" s="150">
        <f t="shared" si="23"/>
        <v>109.61538461538491</v>
      </c>
      <c r="AI51" s="150">
        <f>AI47/AI49*100</f>
        <v>154.54545454545382</v>
      </c>
    </row>
    <row r="53" spans="10:36" ht="14.25">
      <c r="L53" s="24" t="s">
        <v>123</v>
      </c>
      <c r="M53" s="84"/>
      <c r="N53" s="84"/>
      <c r="O53" s="24"/>
      <c r="P53" s="24"/>
      <c r="Q53" s="135"/>
      <c r="Z53" s="136" t="s">
        <v>66</v>
      </c>
      <c r="AA53" s="84"/>
      <c r="AB53" s="84"/>
      <c r="AC53" s="24"/>
      <c r="AD53" s="84"/>
      <c r="AE53" s="135"/>
    </row>
    <row r="54" spans="10:36" ht="14.25">
      <c r="L54" s="20"/>
      <c r="M54" s="20"/>
      <c r="N54" s="20"/>
      <c r="O54" s="20"/>
      <c r="Z54" s="20"/>
      <c r="AA54" s="20"/>
      <c r="AB54" s="20"/>
      <c r="AC54" s="20"/>
      <c r="AJ54" s="2"/>
    </row>
    <row r="55" spans="10:36" ht="14.25">
      <c r="L55" s="136" t="s">
        <v>67</v>
      </c>
      <c r="M55" s="84"/>
      <c r="N55" s="84"/>
      <c r="O55" s="24"/>
      <c r="P55" s="84"/>
      <c r="Q55" s="135"/>
      <c r="Z55" s="136" t="s">
        <v>67</v>
      </c>
      <c r="AA55" s="84"/>
      <c r="AB55" s="84"/>
      <c r="AC55" s="24"/>
      <c r="AD55" s="84"/>
      <c r="AE55" s="135"/>
      <c r="AI55" s="2"/>
      <c r="AJ55" s="2"/>
    </row>
    <row r="56" spans="10:36">
      <c r="AI56" s="2"/>
      <c r="AJ56" s="2"/>
    </row>
    <row r="58" spans="10:36">
      <c r="K58" s="123"/>
      <c r="L58" s="123"/>
      <c r="M58" s="123"/>
      <c r="N58" s="123"/>
      <c r="O58" s="123"/>
      <c r="P58" s="123"/>
      <c r="Q58" s="123"/>
      <c r="R58" s="123"/>
      <c r="S58" s="123"/>
      <c r="T58" s="48"/>
      <c r="U58" s="48"/>
      <c r="AC58" s="91"/>
    </row>
    <row r="59" spans="10:36"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AC59" s="91"/>
    </row>
    <row r="60" spans="10:36">
      <c r="J60" s="160"/>
      <c r="K60" s="75"/>
      <c r="L60" s="75"/>
      <c r="M60" s="91"/>
      <c r="N60" s="75"/>
      <c r="O60" s="75"/>
      <c r="P60" s="75"/>
      <c r="Q60" s="91"/>
      <c r="R60" s="75"/>
      <c r="S60" s="75"/>
      <c r="T60" s="75"/>
      <c r="U60" s="75"/>
    </row>
  </sheetData>
  <mergeCells count="62">
    <mergeCell ref="BL26:BL30"/>
    <mergeCell ref="BM26:BM30"/>
    <mergeCell ref="BO26:BO30"/>
    <mergeCell ref="BO16:BO20"/>
    <mergeCell ref="A11:B30"/>
    <mergeCell ref="C11:C15"/>
    <mergeCell ref="C16:C20"/>
    <mergeCell ref="C21:C25"/>
    <mergeCell ref="BF21:BF25"/>
    <mergeCell ref="BG21:BG25"/>
    <mergeCell ref="BI16:BI20"/>
    <mergeCell ref="BJ16:BJ20"/>
    <mergeCell ref="BK16:BK20"/>
    <mergeCell ref="BK21:BK25"/>
    <mergeCell ref="BH21:BH25"/>
    <mergeCell ref="BI21:BI25"/>
    <mergeCell ref="BN6:BN10"/>
    <mergeCell ref="BO6:BO10"/>
    <mergeCell ref="BH6:BH10"/>
    <mergeCell ref="BI6:BI10"/>
    <mergeCell ref="BJ6:BJ10"/>
    <mergeCell ref="BK6:BK10"/>
    <mergeCell ref="BL6:BL10"/>
    <mergeCell ref="BM6:BM10"/>
    <mergeCell ref="A2:H2"/>
    <mergeCell ref="C26:C30"/>
    <mergeCell ref="AK11:AK30"/>
    <mergeCell ref="C6:C10"/>
    <mergeCell ref="AK4:AK5"/>
    <mergeCell ref="A6:A10"/>
    <mergeCell ref="B6:B10"/>
    <mergeCell ref="AK6:AK10"/>
    <mergeCell ref="BJ21:BJ25"/>
    <mergeCell ref="BL16:BL20"/>
    <mergeCell ref="BM21:BM25"/>
    <mergeCell ref="BO21:BO25"/>
    <mergeCell ref="BN16:BN20"/>
    <mergeCell ref="BM16:BM20"/>
    <mergeCell ref="BL21:BL25"/>
    <mergeCell ref="BD6:BD10"/>
    <mergeCell ref="BE6:BE10"/>
    <mergeCell ref="BF6:BF10"/>
    <mergeCell ref="BG6:BG10"/>
    <mergeCell ref="BH16:BH20"/>
    <mergeCell ref="BF16:BF20"/>
    <mergeCell ref="BG16:BG20"/>
    <mergeCell ref="BD21:BD25"/>
    <mergeCell ref="BE21:BE25"/>
    <mergeCell ref="BD16:BD20"/>
    <mergeCell ref="BE16:BE20"/>
    <mergeCell ref="BC16:BC20"/>
    <mergeCell ref="BC21:BC25"/>
    <mergeCell ref="AL26:AL30"/>
    <mergeCell ref="BC6:BC10"/>
    <mergeCell ref="AL16:AL20"/>
    <mergeCell ref="AL21:AL25"/>
    <mergeCell ref="BB26:BB30"/>
    <mergeCell ref="AL6:AL10"/>
    <mergeCell ref="BB16:BB20"/>
    <mergeCell ref="BB21:BB25"/>
    <mergeCell ref="AL11:AL15"/>
    <mergeCell ref="BB6:BB10"/>
  </mergeCells>
  <phoneticPr fontId="10"/>
  <printOptions horizontalCentered="1"/>
  <pageMargins left="0.59055118110236227" right="0.59055118110236227" top="0.78740157480314965" bottom="0.78740157480314965" header="0.51181102362204722" footer="0.51181102362204722"/>
  <headerFooter alignWithMargins="0"/>
  <colBreaks count="2" manualBreakCount="2">
    <brk id="8" max="1048575" man="1"/>
    <brk id="22" max="1048575" man="1"/>
  </colBreak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BI75"/>
  <sheetViews>
    <sheetView showGridLines="0" showZeros="0" tabSelected="1" view="pageBreakPreview" zoomScaleNormal="70" zoomScaleSheetLayoutView="100" workbookViewId="0">
      <selection activeCell="F40" sqref="F40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5" width="6.75" style="14" customWidth="1"/>
    <col min="26" max="26" width="7.375" style="14" customWidth="1"/>
    <col min="27" max="27" width="7.75" style="14" customWidth="1"/>
    <col min="28" max="29" width="6.75" style="14" customWidth="1"/>
    <col min="30" max="30" width="7" style="14" customWidth="1"/>
    <col min="31" max="33" width="9" style="14" customWidth="1"/>
    <col min="34" max="51" width="12.625" style="14" customWidth="1"/>
    <col min="52" max="52" width="22.75" style="14" customWidth="1"/>
    <col min="53" max="59" width="12.625" style="14" customWidth="1"/>
    <col min="60" max="61" width="5.75" style="14" customWidth="1"/>
    <col min="62" max="16384" width="9" style="14"/>
  </cols>
  <sheetData>
    <row r="7" ht="14.25" customHeight="1"/>
    <row r="16" ht="14.45" customHeight="1"/>
    <row r="17" spans="1:61" ht="18" customHeight="1">
      <c r="A17" s="257" t="s">
        <v>146</v>
      </c>
      <c r="B17" s="257"/>
      <c r="C17" s="257"/>
      <c r="D17" s="257"/>
      <c r="E17" s="257"/>
      <c r="F17" s="257"/>
      <c r="G17" s="257"/>
      <c r="H17" s="257"/>
      <c r="I17" s="173"/>
      <c r="AG17" s="86"/>
    </row>
    <row r="18" spans="1:61" ht="14.45" customHeight="1">
      <c r="D18" s="69"/>
      <c r="AG18" s="69"/>
      <c r="AH18" s="179"/>
      <c r="AI18" s="179"/>
      <c r="AJ18" s="179"/>
      <c r="AK18" s="76"/>
      <c r="AL18" s="76"/>
      <c r="AM18" s="89"/>
      <c r="AN18" s="89"/>
      <c r="AO18" s="89"/>
      <c r="AP18" s="89"/>
      <c r="AQ18" s="89"/>
      <c r="AR18" s="89"/>
      <c r="AS18" s="89"/>
      <c r="AT18" s="2"/>
      <c r="AU18" s="2"/>
    </row>
    <row r="19" spans="1:61" ht="14.45" customHeight="1">
      <c r="A19" s="3"/>
      <c r="B19" s="25"/>
      <c r="C19" s="70"/>
      <c r="D19" s="181"/>
      <c r="E19" s="178">
        <v>45576</v>
      </c>
      <c r="F19" s="178">
        <v>45586</v>
      </c>
      <c r="G19" s="178">
        <v>45596</v>
      </c>
      <c r="H19" s="97" t="s">
        <v>13</v>
      </c>
      <c r="I19" s="2"/>
      <c r="AE19" s="270"/>
      <c r="AF19" s="3"/>
      <c r="AG19" s="70"/>
      <c r="AH19" s="178" t="s">
        <v>0</v>
      </c>
      <c r="AI19" s="178" t="s">
        <v>1</v>
      </c>
      <c r="AJ19" s="178" t="s">
        <v>2</v>
      </c>
      <c r="AK19" s="178" t="s">
        <v>3</v>
      </c>
      <c r="AL19" s="178" t="s">
        <v>4</v>
      </c>
      <c r="AM19" s="178" t="s">
        <v>5</v>
      </c>
      <c r="AN19" s="178" t="s">
        <v>6</v>
      </c>
      <c r="AO19" s="178" t="s">
        <v>7</v>
      </c>
      <c r="AP19" s="178" t="s">
        <v>8</v>
      </c>
      <c r="AQ19" s="178" t="s">
        <v>9</v>
      </c>
      <c r="AR19" s="178" t="s">
        <v>10</v>
      </c>
      <c r="AS19" s="178" t="s">
        <v>11</v>
      </c>
      <c r="AT19" s="202">
        <v>45546</v>
      </c>
      <c r="AU19" s="202">
        <v>45556</v>
      </c>
      <c r="AV19" s="202">
        <v>45566</v>
      </c>
      <c r="AW19" s="202">
        <v>45576</v>
      </c>
      <c r="AX19" s="202">
        <v>45586</v>
      </c>
      <c r="AY19" s="202">
        <v>45596</v>
      </c>
      <c r="AZ19" s="97" t="s">
        <v>13</v>
      </c>
      <c r="BA19" s="2"/>
      <c r="BB19" s="2"/>
      <c r="BC19" s="2"/>
      <c r="BD19" s="2"/>
      <c r="BE19" s="2"/>
      <c r="BF19" s="2"/>
      <c r="BG19" s="2"/>
      <c r="BH19" s="2"/>
      <c r="BI19" s="2"/>
    </row>
    <row r="20" spans="1:61" ht="14.45" customHeight="1">
      <c r="A20" s="5"/>
      <c r="B20" s="27"/>
      <c r="C20" s="71"/>
      <c r="D20" s="69"/>
      <c r="E20" s="180" t="s">
        <v>14</v>
      </c>
      <c r="F20" s="180" t="s">
        <v>14</v>
      </c>
      <c r="G20" s="182" t="s">
        <v>14</v>
      </c>
      <c r="H20" s="78" t="s">
        <v>15</v>
      </c>
      <c r="I20" s="76"/>
      <c r="AE20" s="271"/>
      <c r="AF20" s="5"/>
      <c r="AG20" s="71"/>
      <c r="AH20" s="180" t="s">
        <v>14</v>
      </c>
      <c r="AI20" s="180" t="s">
        <v>14</v>
      </c>
      <c r="AJ20" s="180" t="s">
        <v>14</v>
      </c>
      <c r="AK20" s="182" t="s">
        <v>14</v>
      </c>
      <c r="AL20" s="180" t="s">
        <v>14</v>
      </c>
      <c r="AM20" s="182" t="s">
        <v>14</v>
      </c>
      <c r="AN20" s="182" t="s">
        <v>14</v>
      </c>
      <c r="AO20" s="180" t="s">
        <v>14</v>
      </c>
      <c r="AP20" s="182" t="s">
        <v>14</v>
      </c>
      <c r="AQ20" s="180" t="s">
        <v>14</v>
      </c>
      <c r="AR20" s="180" t="s">
        <v>14</v>
      </c>
      <c r="AS20" s="182" t="s">
        <v>14</v>
      </c>
      <c r="AT20" s="182" t="s">
        <v>14</v>
      </c>
      <c r="AU20" s="182" t="s">
        <v>14</v>
      </c>
      <c r="AV20" s="182" t="s">
        <v>14</v>
      </c>
      <c r="AW20" s="182" t="s">
        <v>14</v>
      </c>
      <c r="AX20" s="182" t="s">
        <v>14</v>
      </c>
      <c r="AY20" s="182" t="s">
        <v>14</v>
      </c>
      <c r="AZ20" s="78" t="s">
        <v>15</v>
      </c>
      <c r="BA20" s="2"/>
      <c r="BB20" s="2"/>
      <c r="BC20" s="2"/>
      <c r="BD20" s="2"/>
      <c r="BE20" s="2"/>
      <c r="BF20" s="2"/>
      <c r="BG20" s="2"/>
      <c r="BH20" s="2"/>
      <c r="BI20" s="2"/>
    </row>
    <row r="21" spans="1:61" ht="14.45" customHeight="1">
      <c r="A21" s="286" t="s">
        <v>131</v>
      </c>
      <c r="B21" s="287"/>
      <c r="C21" s="266" t="s">
        <v>109</v>
      </c>
      <c r="D21" s="124" t="s">
        <v>16</v>
      </c>
      <c r="E21" s="67">
        <v>108</v>
      </c>
      <c r="F21" s="67">
        <v>109.8</v>
      </c>
      <c r="G21" s="67">
        <v>112.5</v>
      </c>
      <c r="H21" s="168" t="s">
        <v>148</v>
      </c>
      <c r="I21" s="76"/>
      <c r="AE21" s="288" t="s">
        <v>131</v>
      </c>
      <c r="AF21" s="259" t="s">
        <v>107</v>
      </c>
      <c r="AG21" s="124" t="s">
        <v>16</v>
      </c>
      <c r="AH21" s="67">
        <v>20.2</v>
      </c>
      <c r="AI21" s="67">
        <v>26</v>
      </c>
      <c r="AJ21" s="67">
        <v>31.4</v>
      </c>
      <c r="AK21" s="67">
        <v>37</v>
      </c>
      <c r="AL21" s="67">
        <v>42.6</v>
      </c>
      <c r="AM21" s="67">
        <v>48</v>
      </c>
      <c r="AN21" s="68">
        <v>55.2</v>
      </c>
      <c r="AO21" s="67">
        <v>64.099999999999994</v>
      </c>
      <c r="AP21" s="67">
        <v>72.599999999999994</v>
      </c>
      <c r="AQ21" s="67">
        <v>80.900000000000006</v>
      </c>
      <c r="AR21" s="67">
        <v>87.7</v>
      </c>
      <c r="AS21" s="67">
        <v>93.5</v>
      </c>
      <c r="AT21" s="254">
        <v>98.8</v>
      </c>
      <c r="AU21" s="254">
        <v>102.9</v>
      </c>
      <c r="AV21" s="254">
        <v>105.7</v>
      </c>
      <c r="AW21" s="254">
        <v>108</v>
      </c>
      <c r="AX21" s="254">
        <v>109.8</v>
      </c>
      <c r="AY21" s="254">
        <v>112.5</v>
      </c>
      <c r="AZ21" s="210" t="s">
        <v>148</v>
      </c>
      <c r="BA21" s="262"/>
      <c r="BB21" s="262"/>
      <c r="BC21" s="262"/>
      <c r="BD21" s="262"/>
      <c r="BE21" s="262"/>
      <c r="BF21" s="262"/>
      <c r="BG21" s="262"/>
      <c r="BH21" s="262"/>
      <c r="BI21" s="262"/>
    </row>
    <row r="22" spans="1:61" ht="14.45" customHeight="1">
      <c r="A22" s="280"/>
      <c r="B22" s="281"/>
      <c r="C22" s="267"/>
      <c r="D22" s="125" t="s">
        <v>18</v>
      </c>
      <c r="E22" s="57">
        <v>108.4</v>
      </c>
      <c r="F22" s="57">
        <v>110.3</v>
      </c>
      <c r="G22" s="57">
        <v>111.6</v>
      </c>
      <c r="H22" s="252" t="s">
        <v>147</v>
      </c>
      <c r="I22" s="2"/>
      <c r="AE22" s="267"/>
      <c r="AF22" s="260"/>
      <c r="AG22" s="204" t="s">
        <v>18</v>
      </c>
      <c r="AH22" s="207">
        <v>22.9</v>
      </c>
      <c r="AI22" s="207">
        <v>28.7</v>
      </c>
      <c r="AJ22" s="207">
        <v>35</v>
      </c>
      <c r="AK22" s="207">
        <v>41.1</v>
      </c>
      <c r="AL22" s="207">
        <v>47.4</v>
      </c>
      <c r="AM22" s="207">
        <v>54.8</v>
      </c>
      <c r="AN22" s="207">
        <v>63.9</v>
      </c>
      <c r="AO22" s="207">
        <v>71.599999999999994</v>
      </c>
      <c r="AP22" s="207">
        <v>78.900000000000006</v>
      </c>
      <c r="AQ22" s="207">
        <v>84.4</v>
      </c>
      <c r="AR22" s="207">
        <v>90.6</v>
      </c>
      <c r="AS22" s="207">
        <v>95.6</v>
      </c>
      <c r="AT22" s="207">
        <v>99.9</v>
      </c>
      <c r="AU22" s="207">
        <v>103.6</v>
      </c>
      <c r="AV22" s="207">
        <v>106.6</v>
      </c>
      <c r="AW22" s="207">
        <v>108.4</v>
      </c>
      <c r="AX22" s="207">
        <v>110.3</v>
      </c>
      <c r="AY22" s="207">
        <v>111.6</v>
      </c>
      <c r="AZ22" s="208" t="s">
        <v>147</v>
      </c>
      <c r="BA22" s="262"/>
      <c r="BB22" s="262"/>
      <c r="BC22" s="262"/>
      <c r="BD22" s="262"/>
      <c r="BE22" s="262"/>
      <c r="BF22" s="262"/>
      <c r="BG22" s="262"/>
      <c r="BH22" s="262"/>
      <c r="BI22" s="262"/>
    </row>
    <row r="23" spans="1:61" ht="14.45" customHeight="1">
      <c r="A23" s="280"/>
      <c r="B23" s="281"/>
      <c r="C23" s="267"/>
      <c r="D23" s="126" t="s">
        <v>20</v>
      </c>
      <c r="E23" s="58">
        <v>109.4</v>
      </c>
      <c r="F23" s="58">
        <v>111.2</v>
      </c>
      <c r="G23" s="58">
        <v>112.5</v>
      </c>
      <c r="H23" s="77">
        <v>45394</v>
      </c>
      <c r="I23" s="2"/>
      <c r="AE23" s="267"/>
      <c r="AF23" s="260"/>
      <c r="AG23" s="126" t="s">
        <v>20</v>
      </c>
      <c r="AH23" s="205">
        <v>19.7</v>
      </c>
      <c r="AI23" s="206">
        <v>25.8</v>
      </c>
      <c r="AJ23" s="206">
        <v>31.9</v>
      </c>
      <c r="AK23" s="206">
        <v>38.200000000000003</v>
      </c>
      <c r="AL23" s="206">
        <v>44.1</v>
      </c>
      <c r="AM23" s="206">
        <v>50.7</v>
      </c>
      <c r="AN23" s="206">
        <v>59.3</v>
      </c>
      <c r="AO23" s="206">
        <v>68</v>
      </c>
      <c r="AP23" s="206">
        <v>76.099999999999994</v>
      </c>
      <c r="AQ23" s="206">
        <v>83.4</v>
      </c>
      <c r="AR23" s="206">
        <v>90</v>
      </c>
      <c r="AS23" s="206">
        <v>95.3</v>
      </c>
      <c r="AT23" s="206">
        <v>99.7</v>
      </c>
      <c r="AU23" s="206">
        <v>103.5</v>
      </c>
      <c r="AV23" s="206">
        <v>106.6</v>
      </c>
      <c r="AW23" s="206">
        <v>109.4</v>
      </c>
      <c r="AX23" s="206">
        <v>111.2</v>
      </c>
      <c r="AY23" s="206">
        <v>112.5</v>
      </c>
      <c r="AZ23" s="209">
        <v>45394</v>
      </c>
      <c r="BA23" s="262"/>
      <c r="BB23" s="262"/>
      <c r="BC23" s="262"/>
      <c r="BD23" s="262"/>
      <c r="BE23" s="262"/>
      <c r="BF23" s="262"/>
      <c r="BG23" s="262"/>
      <c r="BH23" s="262"/>
      <c r="BI23" s="262"/>
    </row>
    <row r="24" spans="1:61" ht="14.45" customHeight="1">
      <c r="A24" s="280"/>
      <c r="B24" s="281"/>
      <c r="C24" s="267"/>
      <c r="D24" s="72" t="s">
        <v>21</v>
      </c>
      <c r="E24" s="170">
        <v>100</v>
      </c>
      <c r="F24" s="170">
        <v>100</v>
      </c>
      <c r="G24" s="170">
        <v>101</v>
      </c>
      <c r="H24" s="10"/>
      <c r="I24" s="2"/>
      <c r="AE24" s="267"/>
      <c r="AF24" s="260"/>
      <c r="AG24" s="59" t="s">
        <v>21</v>
      </c>
      <c r="AH24" s="170">
        <f t="shared" ref="AH24:AY24" si="0">IFERROR(ROUND(AH21/AH22*100,0),"")</f>
        <v>88</v>
      </c>
      <c r="AI24" s="170">
        <f t="shared" si="0"/>
        <v>91</v>
      </c>
      <c r="AJ24" s="170">
        <f t="shared" si="0"/>
        <v>90</v>
      </c>
      <c r="AK24" s="170">
        <f t="shared" si="0"/>
        <v>90</v>
      </c>
      <c r="AL24" s="170">
        <f t="shared" si="0"/>
        <v>90</v>
      </c>
      <c r="AM24" s="170">
        <f t="shared" si="0"/>
        <v>88</v>
      </c>
      <c r="AN24" s="170">
        <f t="shared" si="0"/>
        <v>86</v>
      </c>
      <c r="AO24" s="170">
        <f t="shared" si="0"/>
        <v>90</v>
      </c>
      <c r="AP24" s="170">
        <f t="shared" si="0"/>
        <v>92</v>
      </c>
      <c r="AQ24" s="170">
        <f t="shared" si="0"/>
        <v>96</v>
      </c>
      <c r="AR24" s="170">
        <f t="shared" si="0"/>
        <v>97</v>
      </c>
      <c r="AS24" s="170">
        <f>IFERROR(ROUND(AS21/AS22*100,0),"")</f>
        <v>98</v>
      </c>
      <c r="AT24" s="255">
        <f>IFERROR(ROUND(AT21/AT22*100,0),"")</f>
        <v>99</v>
      </c>
      <c r="AU24" s="255">
        <f>IFERROR(ROUND(AU21/AU22*100,0),"")</f>
        <v>99</v>
      </c>
      <c r="AV24" s="255">
        <f t="shared" si="0"/>
        <v>99</v>
      </c>
      <c r="AW24" s="255">
        <f t="shared" si="0"/>
        <v>100</v>
      </c>
      <c r="AX24" s="255">
        <f t="shared" si="0"/>
        <v>100</v>
      </c>
      <c r="AY24" s="255">
        <f t="shared" si="0"/>
        <v>101</v>
      </c>
      <c r="AZ24" s="10"/>
      <c r="BA24" s="262"/>
      <c r="BB24" s="262"/>
      <c r="BC24" s="262"/>
      <c r="BD24" s="262"/>
      <c r="BE24" s="262"/>
      <c r="BF24" s="262"/>
      <c r="BG24" s="262"/>
      <c r="BH24" s="262"/>
      <c r="BI24" s="262"/>
    </row>
    <row r="25" spans="1:61" ht="14.45" customHeight="1">
      <c r="A25" s="282"/>
      <c r="B25" s="283"/>
      <c r="C25" s="268"/>
      <c r="D25" s="188" t="s">
        <v>22</v>
      </c>
      <c r="E25" s="189">
        <v>99</v>
      </c>
      <c r="F25" s="189">
        <v>99</v>
      </c>
      <c r="G25" s="189">
        <v>100</v>
      </c>
      <c r="H25" s="9"/>
      <c r="I25" s="2"/>
      <c r="AE25" s="267"/>
      <c r="AF25" s="260"/>
      <c r="AG25" s="201" t="s">
        <v>22</v>
      </c>
      <c r="AH25" s="189">
        <f t="shared" ref="AH25:AY25" si="1">IFERROR(ROUND(AH21/AH23*100,0),"")</f>
        <v>103</v>
      </c>
      <c r="AI25" s="189">
        <f t="shared" si="1"/>
        <v>101</v>
      </c>
      <c r="AJ25" s="189">
        <f t="shared" si="1"/>
        <v>98</v>
      </c>
      <c r="AK25" s="189">
        <f t="shared" si="1"/>
        <v>97</v>
      </c>
      <c r="AL25" s="189">
        <f t="shared" si="1"/>
        <v>97</v>
      </c>
      <c r="AM25" s="189">
        <f t="shared" si="1"/>
        <v>95</v>
      </c>
      <c r="AN25" s="189">
        <f t="shared" si="1"/>
        <v>93</v>
      </c>
      <c r="AO25" s="189">
        <f t="shared" si="1"/>
        <v>94</v>
      </c>
      <c r="AP25" s="189">
        <f t="shared" si="1"/>
        <v>95</v>
      </c>
      <c r="AQ25" s="189">
        <f t="shared" si="1"/>
        <v>97</v>
      </c>
      <c r="AR25" s="189">
        <f t="shared" si="1"/>
        <v>97</v>
      </c>
      <c r="AS25" s="189">
        <f t="shared" si="1"/>
        <v>98</v>
      </c>
      <c r="AT25" s="255">
        <f t="shared" si="1"/>
        <v>99</v>
      </c>
      <c r="AU25" s="255">
        <f t="shared" si="1"/>
        <v>99</v>
      </c>
      <c r="AV25" s="255">
        <f t="shared" si="1"/>
        <v>99</v>
      </c>
      <c r="AW25" s="255">
        <f t="shared" si="1"/>
        <v>99</v>
      </c>
      <c r="AX25" s="255">
        <f t="shared" si="1"/>
        <v>99</v>
      </c>
      <c r="AY25" s="255">
        <f t="shared" si="1"/>
        <v>100</v>
      </c>
      <c r="AZ25" s="13"/>
      <c r="BA25" s="262"/>
      <c r="BB25" s="262"/>
      <c r="BC25" s="262"/>
      <c r="BD25" s="262"/>
      <c r="BE25" s="262"/>
      <c r="BF25" s="262"/>
      <c r="BG25" s="262"/>
      <c r="BH25" s="262"/>
      <c r="BI25" s="262"/>
    </row>
    <row r="26" spans="1:61" ht="14.45" customHeight="1">
      <c r="A26" s="227"/>
      <c r="B26" s="227"/>
      <c r="C26" s="229"/>
      <c r="D26" s="190"/>
      <c r="E26" s="191"/>
      <c r="F26" s="156"/>
      <c r="G26" s="156"/>
      <c r="H26" s="192"/>
      <c r="I26" s="76"/>
      <c r="AE26" s="203"/>
      <c r="AF26" s="203"/>
      <c r="AG26" s="190"/>
      <c r="AH26" s="156"/>
      <c r="AI26" s="156"/>
      <c r="AJ26" s="156"/>
      <c r="AK26" s="156"/>
      <c r="AL26" s="156"/>
      <c r="AM26" s="156"/>
      <c r="AN26" s="156"/>
      <c r="AO26" s="156"/>
      <c r="AP26" s="156"/>
      <c r="AQ26" s="191"/>
      <c r="AR26" s="156"/>
      <c r="AS26" s="156"/>
      <c r="AT26" s="179"/>
      <c r="AU26" s="76"/>
      <c r="AV26" s="166"/>
      <c r="AW26" s="176"/>
      <c r="AX26" s="176"/>
      <c r="AY26" s="176"/>
      <c r="AZ26" s="176"/>
      <c r="BA26" s="176"/>
      <c r="BB26" s="176"/>
      <c r="BC26" s="176"/>
      <c r="BD26" s="175"/>
      <c r="BE26" s="175"/>
      <c r="BF26" s="175"/>
      <c r="BG26" s="175"/>
      <c r="BH26" s="175"/>
      <c r="BI26" s="175"/>
    </row>
    <row r="27" spans="1:61" ht="14.25" customHeight="1">
      <c r="A27" s="166" t="s">
        <v>164</v>
      </c>
      <c r="B27" s="166"/>
      <c r="C27" s="166"/>
      <c r="D27" s="231"/>
      <c r="E27" s="232"/>
      <c r="F27" s="233"/>
      <c r="G27" s="233"/>
      <c r="H27" s="234"/>
      <c r="I27" s="76"/>
      <c r="AE27" s="166"/>
      <c r="AF27" s="166"/>
      <c r="AG27" s="160"/>
      <c r="AH27" s="164"/>
      <c r="AI27" s="164"/>
      <c r="AJ27" s="164"/>
      <c r="AK27" s="164"/>
      <c r="AL27" s="164"/>
      <c r="AM27" s="164"/>
      <c r="AN27" s="164"/>
      <c r="AO27" s="164"/>
      <c r="AP27" s="164"/>
      <c r="AQ27" s="193"/>
      <c r="AR27" s="164"/>
      <c r="AS27" s="164"/>
      <c r="AT27" s="179"/>
      <c r="AU27" s="2"/>
      <c r="AV27" s="166"/>
      <c r="AW27" s="176"/>
      <c r="AX27" s="176"/>
      <c r="AY27" s="176"/>
      <c r="AZ27" s="176"/>
      <c r="BA27" s="176"/>
      <c r="BB27" s="176"/>
      <c r="BC27" s="176"/>
      <c r="BD27" s="175"/>
      <c r="BE27" s="175"/>
      <c r="BF27" s="175"/>
      <c r="BG27" s="175"/>
      <c r="BH27" s="175"/>
      <c r="BI27" s="175"/>
    </row>
    <row r="28" spans="1:61" ht="14.45" customHeight="1">
      <c r="A28" s="166" t="s">
        <v>165</v>
      </c>
      <c r="B28" s="166"/>
      <c r="C28" s="166"/>
      <c r="D28" s="231"/>
      <c r="E28" s="233"/>
      <c r="F28" s="233"/>
      <c r="G28" s="233"/>
      <c r="H28" s="235"/>
      <c r="I28" s="2"/>
      <c r="AE28" s="166"/>
      <c r="AF28" s="166"/>
      <c r="AG28" s="160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76"/>
      <c r="AU28" s="2"/>
      <c r="AV28" s="174"/>
      <c r="AW28" s="176"/>
      <c r="AX28" s="176"/>
      <c r="AY28" s="176"/>
      <c r="AZ28" s="176"/>
      <c r="BA28" s="176"/>
      <c r="BB28" s="176"/>
      <c r="BC28" s="176"/>
      <c r="BD28" s="175"/>
      <c r="BE28" s="175"/>
      <c r="BF28" s="175"/>
      <c r="BG28" s="175"/>
      <c r="BH28" s="175"/>
      <c r="BI28" s="175"/>
    </row>
    <row r="29" spans="1:61" ht="14.45" customHeight="1">
      <c r="A29" s="166" t="s">
        <v>167</v>
      </c>
      <c r="B29" s="166"/>
      <c r="C29" s="166"/>
      <c r="D29" s="174"/>
      <c r="E29" s="236"/>
      <c r="F29" s="236"/>
      <c r="G29" s="236"/>
      <c r="H29" s="174"/>
      <c r="I29" s="2"/>
      <c r="AE29" s="166"/>
      <c r="AF29" s="166"/>
      <c r="AG29" s="2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2"/>
      <c r="AU29" s="2"/>
      <c r="AV29" s="166"/>
      <c r="AW29" s="176"/>
      <c r="AX29" s="176"/>
      <c r="AY29" s="176"/>
      <c r="AZ29" s="176"/>
      <c r="BA29" s="176"/>
      <c r="BB29" s="176"/>
      <c r="BC29" s="176"/>
      <c r="BD29" s="175"/>
      <c r="BE29" s="175"/>
      <c r="BF29" s="175"/>
      <c r="BG29" s="175"/>
      <c r="BH29" s="175"/>
      <c r="BI29" s="175"/>
    </row>
    <row r="30" spans="1:61" ht="14.45" customHeight="1">
      <c r="A30" s="166"/>
      <c r="B30" s="166"/>
      <c r="C30" s="166"/>
      <c r="D30" s="174"/>
      <c r="E30" s="236"/>
      <c r="F30" s="236"/>
      <c r="G30" s="236"/>
      <c r="H30" s="174"/>
      <c r="I30" s="2"/>
      <c r="AE30" s="166"/>
      <c r="AF30" s="166"/>
      <c r="AG30" s="2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2"/>
      <c r="AU30" s="76"/>
      <c r="AV30" s="166"/>
      <c r="AW30" s="176"/>
      <c r="AX30" s="176"/>
      <c r="AY30" s="176"/>
      <c r="AZ30" s="176"/>
      <c r="BA30" s="176"/>
      <c r="BB30" s="176"/>
      <c r="BC30" s="176"/>
      <c r="BD30" s="175"/>
      <c r="BE30" s="175"/>
      <c r="BF30" s="175"/>
      <c r="BG30" s="175"/>
      <c r="BH30" s="175"/>
      <c r="BI30" s="175"/>
    </row>
    <row r="31" spans="1:61" ht="14.45" customHeight="1">
      <c r="A31" s="166"/>
      <c r="B31" s="166"/>
      <c r="C31" s="166"/>
      <c r="D31" s="231"/>
      <c r="E31" s="233"/>
      <c r="F31" s="233"/>
      <c r="G31" s="233"/>
      <c r="H31" s="235"/>
      <c r="I31" s="76"/>
      <c r="AE31" s="166"/>
      <c r="AF31" s="166"/>
      <c r="AG31" s="160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76"/>
      <c r="AU31" s="76"/>
      <c r="AV31" s="166"/>
      <c r="AW31" s="175"/>
      <c r="AX31" s="175"/>
      <c r="AY31" s="175"/>
      <c r="AZ31" s="175"/>
      <c r="BA31" s="265"/>
      <c r="BB31" s="265"/>
      <c r="BC31" s="265"/>
      <c r="BD31" s="262"/>
      <c r="BE31" s="262"/>
      <c r="BF31" s="262"/>
      <c r="BG31" s="262"/>
      <c r="BH31" s="262"/>
      <c r="BI31" s="262"/>
    </row>
    <row r="32" spans="1:61" ht="14.45" customHeight="1">
      <c r="A32" s="166"/>
      <c r="B32" s="166"/>
      <c r="C32" s="166"/>
      <c r="D32" s="231"/>
      <c r="E32" s="233"/>
      <c r="F32" s="233"/>
      <c r="G32" s="233"/>
      <c r="H32" s="235"/>
      <c r="I32" s="76"/>
      <c r="AE32" s="166"/>
      <c r="AF32" s="166"/>
      <c r="AG32" s="160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76"/>
      <c r="AU32" s="2"/>
      <c r="AV32" s="166"/>
      <c r="AW32" s="175"/>
      <c r="AX32" s="175"/>
      <c r="AY32" s="175"/>
      <c r="AZ32" s="175"/>
      <c r="BA32" s="265"/>
      <c r="BB32" s="265"/>
      <c r="BC32" s="265"/>
      <c r="BD32" s="262"/>
      <c r="BE32" s="262"/>
      <c r="BF32" s="262"/>
      <c r="BG32" s="262"/>
      <c r="BH32" s="262"/>
      <c r="BI32" s="262"/>
    </row>
    <row r="33" spans="1:61" ht="14.45" customHeight="1">
      <c r="A33" s="166"/>
      <c r="B33" s="166"/>
      <c r="C33" s="166"/>
      <c r="D33" s="231"/>
      <c r="E33" s="233"/>
      <c r="F33" s="233"/>
      <c r="G33" s="233"/>
      <c r="H33" s="235"/>
      <c r="I33" s="2"/>
      <c r="AE33" s="166"/>
      <c r="AF33" s="166"/>
      <c r="AG33" s="160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76"/>
      <c r="AU33" s="2"/>
      <c r="AV33" s="166"/>
      <c r="AW33" s="175"/>
      <c r="AX33" s="175"/>
      <c r="AY33" s="175"/>
      <c r="AZ33" s="175"/>
      <c r="BA33" s="265"/>
      <c r="BB33" s="265"/>
      <c r="BC33" s="265"/>
      <c r="BD33" s="262"/>
      <c r="BE33" s="262"/>
      <c r="BF33" s="262"/>
      <c r="BG33" s="262"/>
      <c r="BH33" s="262"/>
      <c r="BI33" s="262"/>
    </row>
    <row r="34" spans="1:61" ht="14.45" customHeight="1">
      <c r="A34" s="166"/>
      <c r="B34" s="166"/>
      <c r="C34" s="166"/>
      <c r="D34" s="174"/>
      <c r="E34" s="236"/>
      <c r="F34" s="236"/>
      <c r="G34" s="236"/>
      <c r="H34" s="174"/>
      <c r="I34" s="2"/>
      <c r="AE34" s="166"/>
      <c r="AF34" s="166"/>
      <c r="AG34" s="2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2"/>
      <c r="AU34" s="2"/>
      <c r="AV34" s="166"/>
      <c r="AW34" s="175"/>
      <c r="AX34" s="175"/>
      <c r="AY34" s="175"/>
      <c r="AZ34" s="175"/>
      <c r="BA34" s="265"/>
      <c r="BB34" s="265"/>
      <c r="BC34" s="265"/>
      <c r="BD34" s="262"/>
      <c r="BE34" s="262"/>
      <c r="BF34" s="262"/>
      <c r="BG34" s="262"/>
      <c r="BH34" s="262"/>
      <c r="BI34" s="262"/>
    </row>
    <row r="35" spans="1:61" ht="14.45" customHeight="1">
      <c r="A35" s="166"/>
      <c r="B35" s="166"/>
      <c r="C35" s="166"/>
      <c r="D35" s="174"/>
      <c r="E35" s="236"/>
      <c r="F35" s="236"/>
      <c r="G35" s="236"/>
      <c r="H35" s="174"/>
      <c r="I35" s="2"/>
      <c r="AE35" s="166"/>
      <c r="AF35" s="166"/>
      <c r="AG35" s="2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2"/>
      <c r="AU35" s="76"/>
      <c r="AV35" s="166"/>
      <c r="AW35" s="175"/>
      <c r="AX35" s="175"/>
      <c r="AY35" s="175"/>
      <c r="AZ35" s="175"/>
      <c r="BA35" s="265"/>
      <c r="BB35" s="265"/>
      <c r="BC35" s="265"/>
      <c r="BD35" s="262"/>
      <c r="BE35" s="262"/>
      <c r="BF35" s="262"/>
      <c r="BG35" s="262"/>
      <c r="BH35" s="262"/>
      <c r="BI35" s="262"/>
    </row>
    <row r="36" spans="1:61" ht="14.45" customHeight="1">
      <c r="A36" s="166"/>
      <c r="B36" s="166"/>
      <c r="C36" s="166"/>
      <c r="D36" s="231"/>
      <c r="E36" s="233"/>
      <c r="F36" s="233"/>
      <c r="G36" s="233"/>
      <c r="H36" s="235"/>
      <c r="I36" s="76"/>
      <c r="AE36" s="166"/>
      <c r="AF36" s="166"/>
      <c r="AG36" s="160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76"/>
      <c r="AU36" s="76"/>
      <c r="AV36" s="166"/>
      <c r="AW36" s="175"/>
      <c r="AX36" s="175"/>
      <c r="AY36" s="175"/>
      <c r="AZ36" s="175"/>
      <c r="BA36" s="262"/>
      <c r="BB36" s="262"/>
      <c r="BC36" s="262"/>
      <c r="BD36" s="262"/>
      <c r="BE36" s="262"/>
      <c r="BF36" s="262"/>
      <c r="BG36" s="262"/>
      <c r="BH36" s="175"/>
      <c r="BI36" s="262"/>
    </row>
    <row r="37" spans="1:61" ht="14.45" customHeight="1">
      <c r="A37" s="230"/>
      <c r="B37" s="230"/>
      <c r="C37" s="230"/>
      <c r="D37" s="160"/>
      <c r="E37" s="164"/>
      <c r="F37" s="164"/>
      <c r="G37" s="164"/>
      <c r="H37" s="76"/>
      <c r="I37" s="76"/>
      <c r="AE37" s="166"/>
      <c r="AF37" s="166"/>
      <c r="AG37" s="160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76"/>
      <c r="AU37" s="2"/>
      <c r="AV37" s="166"/>
      <c r="AW37" s="175"/>
      <c r="AX37" s="175"/>
      <c r="AY37" s="175"/>
      <c r="AZ37" s="175"/>
      <c r="BA37" s="262"/>
      <c r="BB37" s="262"/>
      <c r="BC37" s="262"/>
      <c r="BD37" s="262"/>
      <c r="BE37" s="262"/>
      <c r="BF37" s="262"/>
      <c r="BG37" s="262"/>
      <c r="BH37" s="175"/>
      <c r="BI37" s="262"/>
    </row>
    <row r="38" spans="1:61" ht="14.45" customHeight="1">
      <c r="A38" s="230"/>
      <c r="B38" s="230"/>
      <c r="C38" s="230"/>
      <c r="D38" s="160"/>
      <c r="E38" s="164"/>
      <c r="F38" s="164"/>
      <c r="G38" s="164"/>
      <c r="H38" s="76"/>
      <c r="I38" s="2"/>
      <c r="AE38" s="166"/>
      <c r="AF38" s="166"/>
      <c r="AG38" s="160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76"/>
      <c r="AU38" s="2"/>
      <c r="AV38" s="166"/>
      <c r="AW38" s="175"/>
      <c r="AX38" s="175"/>
      <c r="AY38" s="175"/>
      <c r="AZ38" s="175"/>
      <c r="BA38" s="262"/>
      <c r="BB38" s="262"/>
      <c r="BC38" s="262"/>
      <c r="BD38" s="262"/>
      <c r="BE38" s="262"/>
      <c r="BF38" s="262"/>
      <c r="BG38" s="262"/>
      <c r="BH38" s="175"/>
      <c r="BI38" s="262"/>
    </row>
    <row r="39" spans="1:61" ht="14.45" customHeight="1">
      <c r="A39" s="230"/>
      <c r="B39" s="230"/>
      <c r="C39" s="230"/>
      <c r="D39" s="2"/>
      <c r="E39" s="154"/>
      <c r="F39" s="154"/>
      <c r="G39" s="154"/>
      <c r="H39" s="2"/>
      <c r="I39" s="2"/>
      <c r="AE39" s="166"/>
      <c r="AF39" s="166"/>
      <c r="AG39" s="2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2"/>
      <c r="AU39" s="2"/>
      <c r="AV39" s="166"/>
      <c r="AW39" s="175"/>
      <c r="AX39" s="175"/>
      <c r="AY39" s="175"/>
      <c r="AZ39" s="175"/>
      <c r="BA39" s="262"/>
      <c r="BB39" s="262"/>
      <c r="BC39" s="262"/>
      <c r="BD39" s="262"/>
      <c r="BE39" s="262"/>
      <c r="BF39" s="262"/>
      <c r="BG39" s="262"/>
      <c r="BH39" s="175"/>
      <c r="BI39" s="262"/>
    </row>
    <row r="40" spans="1:61" ht="14.45" customHeight="1">
      <c r="A40" s="228"/>
      <c r="B40" s="228"/>
      <c r="C40" s="230"/>
      <c r="D40" s="2"/>
      <c r="E40" s="154"/>
      <c r="F40" s="154"/>
      <c r="G40" s="154"/>
      <c r="H40" s="2"/>
      <c r="I40" s="2"/>
      <c r="AE40" s="166"/>
      <c r="AF40" s="166"/>
      <c r="AG40" s="2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2"/>
      <c r="AU40" s="76"/>
      <c r="AV40" s="166"/>
      <c r="AW40" s="175"/>
      <c r="AX40" s="175"/>
      <c r="AY40" s="175"/>
      <c r="AZ40" s="175"/>
      <c r="BA40" s="262"/>
      <c r="BB40" s="262"/>
      <c r="BC40" s="262"/>
      <c r="BD40" s="262"/>
      <c r="BE40" s="262"/>
      <c r="BF40" s="262"/>
      <c r="BG40" s="262"/>
      <c r="BH40" s="175"/>
      <c r="BI40" s="262"/>
    </row>
    <row r="41" spans="1:61" ht="14.45" customHeight="1">
      <c r="A41" s="228"/>
      <c r="B41" s="228"/>
      <c r="C41" s="230"/>
      <c r="D41" s="160"/>
      <c r="E41" s="164"/>
      <c r="F41" s="164"/>
      <c r="G41" s="164"/>
      <c r="H41" s="194"/>
      <c r="I41" s="76"/>
      <c r="AE41" s="166"/>
      <c r="AF41" s="166"/>
      <c r="AG41" s="160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94"/>
      <c r="AU41" s="76"/>
      <c r="AV41" s="166"/>
      <c r="AW41" s="175"/>
      <c r="AX41" s="175"/>
      <c r="AY41" s="175"/>
      <c r="AZ41" s="175"/>
      <c r="BA41" s="175"/>
      <c r="BB41" s="175"/>
      <c r="BC41" s="175"/>
      <c r="BD41" s="175"/>
      <c r="BE41" s="175"/>
      <c r="BF41" s="262"/>
      <c r="BG41" s="262"/>
      <c r="BH41" s="175"/>
      <c r="BI41" s="262"/>
    </row>
    <row r="42" spans="1:61" ht="14.45" customHeight="1">
      <c r="A42" s="228"/>
      <c r="B42" s="228"/>
      <c r="C42" s="230"/>
      <c r="D42" s="160"/>
      <c r="E42" s="164"/>
      <c r="F42" s="164"/>
      <c r="G42" s="164"/>
      <c r="H42" s="194"/>
      <c r="I42" s="76"/>
      <c r="AE42" s="166"/>
      <c r="AF42" s="166"/>
      <c r="AG42" s="160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94"/>
      <c r="AU42" s="76"/>
      <c r="AV42" s="166"/>
      <c r="AW42" s="175"/>
      <c r="AX42" s="175"/>
      <c r="AY42" s="175"/>
      <c r="AZ42" s="175"/>
      <c r="BA42" s="175"/>
      <c r="BB42" s="175"/>
      <c r="BC42" s="175"/>
      <c r="BD42" s="175"/>
      <c r="BE42" s="175"/>
      <c r="BF42" s="262"/>
      <c r="BG42" s="262"/>
      <c r="BH42" s="175"/>
      <c r="BI42" s="262"/>
    </row>
    <row r="43" spans="1:61" ht="14.45" customHeight="1">
      <c r="A43" s="228"/>
      <c r="B43" s="228"/>
      <c r="C43" s="230"/>
      <c r="D43" s="160"/>
      <c r="E43" s="164"/>
      <c r="F43" s="164"/>
      <c r="G43" s="164"/>
      <c r="H43" s="179"/>
      <c r="I43" s="2"/>
      <c r="AE43" s="166"/>
      <c r="AF43" s="166"/>
      <c r="AG43" s="160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79"/>
      <c r="AU43" s="2"/>
      <c r="AV43" s="166"/>
      <c r="AW43" s="175"/>
      <c r="AX43" s="175"/>
      <c r="AY43" s="175"/>
      <c r="AZ43" s="175"/>
      <c r="BA43" s="175"/>
      <c r="BB43" s="175"/>
      <c r="BC43" s="175"/>
      <c r="BD43" s="175"/>
      <c r="BE43" s="175"/>
      <c r="BF43" s="262"/>
      <c r="BG43" s="262"/>
      <c r="BH43" s="175"/>
      <c r="BI43" s="262"/>
    </row>
    <row r="44" spans="1:61" ht="14.45" customHeight="1">
      <c r="A44" s="228"/>
      <c r="B44" s="228"/>
      <c r="C44" s="230"/>
      <c r="D44" s="2"/>
      <c r="E44" s="154"/>
      <c r="F44" s="154"/>
      <c r="G44" s="154"/>
      <c r="H44" s="2"/>
      <c r="I44" s="2"/>
      <c r="AE44" s="166"/>
      <c r="AF44" s="166"/>
      <c r="AG44" s="2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2"/>
      <c r="AU44" s="2"/>
      <c r="AV44" s="166"/>
      <c r="AW44" s="175"/>
      <c r="AX44" s="175"/>
      <c r="AY44" s="175"/>
      <c r="AZ44" s="175"/>
      <c r="BA44" s="175"/>
      <c r="BB44" s="175"/>
      <c r="BC44" s="175"/>
      <c r="BD44" s="175"/>
      <c r="BE44" s="175"/>
      <c r="BF44" s="262"/>
      <c r="BG44" s="262"/>
      <c r="BH44" s="175"/>
      <c r="BI44" s="262"/>
    </row>
    <row r="45" spans="1:61" ht="14.45" customHeight="1">
      <c r="A45" s="228"/>
      <c r="B45" s="228"/>
      <c r="C45" s="230"/>
      <c r="D45" s="2"/>
      <c r="E45" s="154"/>
      <c r="F45" s="154"/>
      <c r="G45" s="154"/>
      <c r="H45" s="2"/>
      <c r="I45" s="2"/>
      <c r="AE45" s="166"/>
      <c r="AF45" s="166"/>
      <c r="AG45" s="2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2"/>
      <c r="AV45" s="166"/>
      <c r="AW45" s="175"/>
      <c r="AX45" s="175"/>
      <c r="AY45" s="175"/>
      <c r="AZ45" s="175"/>
      <c r="BA45" s="175"/>
      <c r="BB45" s="175"/>
      <c r="BC45" s="175"/>
      <c r="BD45" s="175"/>
      <c r="BE45" s="175"/>
      <c r="BF45" s="262"/>
      <c r="BG45" s="262"/>
      <c r="BH45" s="175"/>
      <c r="BI45" s="262"/>
    </row>
    <row r="46" spans="1:61" ht="14.45" customHeight="1">
      <c r="E46" s="152"/>
      <c r="F46" s="152"/>
      <c r="G46" s="152"/>
    </row>
    <row r="47" spans="1:61" ht="14.45" customHeight="1"/>
    <row r="48" spans="1:61" ht="14.45" customHeight="1">
      <c r="A48" s="15"/>
      <c r="B48" s="15"/>
      <c r="AE48" s="14" t="s">
        <v>131</v>
      </c>
      <c r="AG48" s="14" t="s">
        <v>94</v>
      </c>
      <c r="AH48" s="151" t="s">
        <v>102</v>
      </c>
      <c r="AI48" s="151">
        <f t="shared" ref="AI48:AS48" si="2">(AI21-AI22)/(K63/10)</f>
        <v>-4.6551724137931014</v>
      </c>
      <c r="AJ48" s="91">
        <f t="shared" si="2"/>
        <v>-5.7142857142857153</v>
      </c>
      <c r="AK48" s="91">
        <f t="shared" si="2"/>
        <v>-6.7213114754098378</v>
      </c>
      <c r="AL48" s="91">
        <f t="shared" si="2"/>
        <v>-7.6190476190476186</v>
      </c>
      <c r="AM48" s="91">
        <f t="shared" si="2"/>
        <v>-9.1891891891891877</v>
      </c>
      <c r="AN48" s="91">
        <f t="shared" si="2"/>
        <v>-9.5604395604395549</v>
      </c>
      <c r="AO48" s="91">
        <f t="shared" si="2"/>
        <v>-9.7402597402597451</v>
      </c>
      <c r="AP48" s="91">
        <f t="shared" si="2"/>
        <v>-8.6301369863013733</v>
      </c>
      <c r="AQ48" s="91">
        <f t="shared" si="2"/>
        <v>-6.3636363636363633</v>
      </c>
      <c r="AR48" s="91">
        <f t="shared" si="2"/>
        <v>-4.6774193548387046</v>
      </c>
      <c r="AS48" s="75">
        <f t="shared" si="2"/>
        <v>-4.1999999999999886</v>
      </c>
      <c r="AT48" s="91">
        <f t="shared" ref="AT48:AY48" si="3">(AT21-AT22)/(V63/10)</f>
        <v>-2.5581395348837339</v>
      </c>
      <c r="AU48" s="91">
        <f t="shared" si="3"/>
        <v>-1.8918918918918668</v>
      </c>
      <c r="AV48" s="91">
        <f t="shared" si="3"/>
        <v>-2.9999999999999716</v>
      </c>
      <c r="AW48" s="91">
        <f t="shared" si="3"/>
        <v>-2.2222222222222396</v>
      </c>
      <c r="AX48" s="91">
        <f t="shared" si="3"/>
        <v>-2.6315789473684328</v>
      </c>
      <c r="AY48" s="91">
        <f t="shared" si="3"/>
        <v>6.9230769230769811</v>
      </c>
    </row>
    <row r="49" spans="2:51" ht="14.45" customHeight="1">
      <c r="F49" s="21"/>
      <c r="AG49" s="14" t="s">
        <v>95</v>
      </c>
      <c r="AH49" s="151" t="s">
        <v>102</v>
      </c>
      <c r="AI49" s="151">
        <f t="shared" ref="AI49:AR49" si="4">(AI21-AI23)/(K64/10)</f>
        <v>0.3278688524590152</v>
      </c>
      <c r="AJ49" s="91">
        <f t="shared" si="4"/>
        <v>-0.81967213114754134</v>
      </c>
      <c r="AK49" s="91">
        <f t="shared" si="4"/>
        <v>-1.904761904761908</v>
      </c>
      <c r="AL49" s="91">
        <f t="shared" si="4"/>
        <v>-2.542372881355933</v>
      </c>
      <c r="AM49" s="91">
        <f t="shared" si="4"/>
        <v>-4.0909090909090944</v>
      </c>
      <c r="AN49" s="91">
        <f t="shared" si="4"/>
        <v>-4.7674418604651132</v>
      </c>
      <c r="AO49" s="91">
        <f t="shared" si="4"/>
        <v>-4.4827586206896601</v>
      </c>
      <c r="AP49" s="91">
        <f t="shared" si="4"/>
        <v>-4.3209876543209909</v>
      </c>
      <c r="AQ49" s="91">
        <f t="shared" si="4"/>
        <v>-3.4246575342465704</v>
      </c>
      <c r="AR49" s="91">
        <f t="shared" si="4"/>
        <v>-3.4848484848484835</v>
      </c>
      <c r="AS49" s="91">
        <f t="shared" ref="AS49:AY49" si="5">(AS21-AS23)/(U64/10)</f>
        <v>-3.3962264150943362</v>
      </c>
      <c r="AT49" s="91">
        <f t="shared" si="5"/>
        <v>-2.0454545454545556</v>
      </c>
      <c r="AU49" s="91">
        <f t="shared" si="5"/>
        <v>-1.5789473684210389</v>
      </c>
      <c r="AV49" s="91">
        <f t="shared" si="5"/>
        <v>-2.9032258064515908</v>
      </c>
      <c r="AW49" s="91">
        <f t="shared" si="5"/>
        <v>-5</v>
      </c>
      <c r="AX49" s="91">
        <f t="shared" si="5"/>
        <v>-7.7777777777778212</v>
      </c>
      <c r="AY49" s="91">
        <f t="shared" si="5"/>
        <v>0</v>
      </c>
    </row>
    <row r="50" spans="2:51" ht="14.45" customHeight="1">
      <c r="F50" s="21"/>
      <c r="AH50" s="152"/>
      <c r="AI50" s="169"/>
      <c r="AJ50" s="91"/>
      <c r="AK50" s="91"/>
      <c r="AM50" s="91"/>
      <c r="AN50" s="91"/>
      <c r="AO50" s="91"/>
      <c r="AP50" s="74"/>
      <c r="AQ50" s="91"/>
      <c r="AR50" s="91"/>
      <c r="AS50" s="74"/>
    </row>
    <row r="51" spans="2:51" ht="14.45" customHeight="1">
      <c r="F51" s="21"/>
      <c r="AH51" s="151"/>
      <c r="AI51" s="153"/>
      <c r="AJ51" s="91"/>
      <c r="AK51" s="91"/>
      <c r="AL51" s="153"/>
      <c r="AM51" s="91"/>
      <c r="AN51" s="91"/>
      <c r="AO51" s="91"/>
      <c r="AP51" s="91"/>
      <c r="AQ51" s="91"/>
      <c r="AR51" s="91"/>
      <c r="AS51" s="91"/>
    </row>
    <row r="52" spans="2:51" ht="14.45" customHeight="1">
      <c r="AH52" s="151"/>
      <c r="AI52" s="91"/>
      <c r="AJ52" s="95"/>
      <c r="AK52" s="91"/>
      <c r="AL52" s="153"/>
      <c r="AM52" s="91"/>
      <c r="AN52" s="91"/>
      <c r="AO52" s="91"/>
      <c r="AP52" s="91"/>
      <c r="AQ52" s="91"/>
      <c r="AR52" s="91"/>
      <c r="AS52" s="91"/>
    </row>
    <row r="53" spans="2:51" ht="14.45" customHeight="1">
      <c r="AI53" s="87"/>
      <c r="AL53" s="95"/>
      <c r="AN53" s="91"/>
      <c r="AP53" s="91"/>
    </row>
    <row r="54" spans="2:51" ht="14.45" customHeight="1">
      <c r="F54" s="74"/>
      <c r="AI54" s="87"/>
    </row>
    <row r="55" spans="2:51" ht="14.45" customHeight="1">
      <c r="B55" s="69"/>
      <c r="AG55" s="152" t="s">
        <v>104</v>
      </c>
      <c r="AI55" s="87"/>
    </row>
    <row r="56" spans="2:51" ht="14.45" customHeight="1">
      <c r="AG56" s="152" t="s">
        <v>105</v>
      </c>
      <c r="AI56" s="87"/>
    </row>
    <row r="57" spans="2:51" ht="14.45" customHeight="1">
      <c r="N57" s="14" t="s">
        <v>120</v>
      </c>
      <c r="AI57" s="87"/>
    </row>
    <row r="58" spans="2:51" ht="14.45" customHeight="1">
      <c r="AI58" s="87"/>
    </row>
    <row r="59" spans="2:51" ht="22.5" customHeight="1">
      <c r="B59" s="69"/>
      <c r="J59" s="251" t="s">
        <v>166</v>
      </c>
      <c r="AI59" s="87"/>
    </row>
    <row r="60" spans="2:51" ht="14.45" customHeight="1">
      <c r="J60" s="70"/>
      <c r="K60" s="118" t="s">
        <v>26</v>
      </c>
      <c r="L60" s="118" t="s">
        <v>27</v>
      </c>
      <c r="M60" s="118" t="s">
        <v>28</v>
      </c>
      <c r="N60" s="118" t="s">
        <v>29</v>
      </c>
      <c r="O60" s="118" t="s">
        <v>30</v>
      </c>
      <c r="P60" s="118" t="s">
        <v>31</v>
      </c>
      <c r="Q60" s="118" t="s">
        <v>32</v>
      </c>
      <c r="R60" s="118" t="s">
        <v>33</v>
      </c>
      <c r="S60" s="118" t="s">
        <v>34</v>
      </c>
      <c r="T60" s="85" t="s">
        <v>35</v>
      </c>
      <c r="U60" s="85" t="s">
        <v>132</v>
      </c>
      <c r="V60" s="85" t="s">
        <v>133</v>
      </c>
      <c r="W60" s="85" t="s">
        <v>135</v>
      </c>
      <c r="X60" s="85" t="s">
        <v>137</v>
      </c>
      <c r="Y60" s="85" t="s">
        <v>140</v>
      </c>
      <c r="Z60" s="85" t="s">
        <v>142</v>
      </c>
      <c r="AA60" s="198" t="s">
        <v>144</v>
      </c>
      <c r="AB60" s="47"/>
      <c r="AC60" s="48"/>
      <c r="AH60" s="87"/>
      <c r="AI60" s="87"/>
    </row>
    <row r="61" spans="2:51" ht="14.45" customHeight="1">
      <c r="B61" s="1"/>
      <c r="F61" s="75"/>
      <c r="J61" s="71"/>
      <c r="K61" s="121" t="s">
        <v>51</v>
      </c>
      <c r="L61" s="121" t="s">
        <v>52</v>
      </c>
      <c r="M61" s="121" t="s">
        <v>53</v>
      </c>
      <c r="N61" s="121" t="s">
        <v>54</v>
      </c>
      <c r="O61" s="121" t="s">
        <v>45</v>
      </c>
      <c r="P61" s="121" t="s">
        <v>55</v>
      </c>
      <c r="Q61" s="121" t="s">
        <v>56</v>
      </c>
      <c r="R61" s="121" t="s">
        <v>57</v>
      </c>
      <c r="S61" s="121" t="s">
        <v>58</v>
      </c>
      <c r="T61" s="121" t="s">
        <v>103</v>
      </c>
      <c r="U61" s="197" t="s">
        <v>139</v>
      </c>
      <c r="V61" s="121" t="s">
        <v>134</v>
      </c>
      <c r="W61" s="121" t="s">
        <v>136</v>
      </c>
      <c r="X61" s="121" t="s">
        <v>138</v>
      </c>
      <c r="Y61" s="121" t="s">
        <v>141</v>
      </c>
      <c r="Z61" s="121" t="s">
        <v>143</v>
      </c>
      <c r="AA61" s="199" t="s">
        <v>145</v>
      </c>
      <c r="AB61" s="200"/>
      <c r="AC61" s="159"/>
    </row>
    <row r="62" spans="2:51" ht="14.45" customHeight="1">
      <c r="J62" s="122" t="s">
        <v>108</v>
      </c>
      <c r="K62" s="80">
        <f>AI21-AH21</f>
        <v>5.8000000000000007</v>
      </c>
      <c r="L62" s="80">
        <f t="shared" ref="K62:T64" si="6">AJ21-AI21</f>
        <v>5.3999999999999986</v>
      </c>
      <c r="M62" s="81">
        <f>AK21-AJ21</f>
        <v>5.6000000000000014</v>
      </c>
      <c r="N62" s="80">
        <f t="shared" si="6"/>
        <v>5.6000000000000014</v>
      </c>
      <c r="O62" s="80">
        <f t="shared" si="6"/>
        <v>5.3999999999999986</v>
      </c>
      <c r="P62" s="80">
        <f t="shared" si="6"/>
        <v>7.2000000000000028</v>
      </c>
      <c r="Q62" s="81">
        <f t="shared" si="6"/>
        <v>8.8999999999999915</v>
      </c>
      <c r="R62" s="80">
        <f t="shared" si="6"/>
        <v>8.5</v>
      </c>
      <c r="S62" s="80">
        <f t="shared" si="6"/>
        <v>8.3000000000000114</v>
      </c>
      <c r="T62" s="80">
        <f t="shared" si="6"/>
        <v>6.7999999999999972</v>
      </c>
      <c r="U62" s="80">
        <f t="shared" ref="U62" si="7">AS21-AR21</f>
        <v>5.7999999999999972</v>
      </c>
      <c r="V62" s="80">
        <f t="shared" ref="V62" si="8">AT21-AS21</f>
        <v>5.2999999999999972</v>
      </c>
      <c r="W62" s="80">
        <f>AU21-AT21</f>
        <v>4.1000000000000085</v>
      </c>
      <c r="X62" s="80">
        <f t="shared" ref="X62" si="9">AV21-AU21</f>
        <v>2.7999999999999972</v>
      </c>
      <c r="Y62" s="80">
        <f t="shared" ref="Y62" si="10">AW21-AV21</f>
        <v>2.2999999999999972</v>
      </c>
      <c r="Z62" s="80">
        <f t="shared" ref="Z62" si="11">AX21-AW21</f>
        <v>1.7999999999999972</v>
      </c>
      <c r="AA62" s="80">
        <f t="shared" ref="AA62" si="12">AY21-AX21</f>
        <v>2.7000000000000028</v>
      </c>
      <c r="AB62" s="104"/>
      <c r="AC62" s="75"/>
    </row>
    <row r="63" spans="2:51" ht="14.45" customHeight="1">
      <c r="J63" s="122" t="s">
        <v>64</v>
      </c>
      <c r="K63" s="80">
        <f>AI22-AH22</f>
        <v>5.8000000000000007</v>
      </c>
      <c r="L63" s="80">
        <f t="shared" si="6"/>
        <v>6.3000000000000007</v>
      </c>
      <c r="M63" s="81">
        <f t="shared" si="6"/>
        <v>6.1000000000000014</v>
      </c>
      <c r="N63" s="80">
        <f t="shared" si="6"/>
        <v>6.2999999999999972</v>
      </c>
      <c r="O63" s="80">
        <f t="shared" si="6"/>
        <v>7.3999999999999986</v>
      </c>
      <c r="P63" s="80">
        <f t="shared" si="6"/>
        <v>9.1000000000000014</v>
      </c>
      <c r="Q63" s="81">
        <f t="shared" si="6"/>
        <v>7.6999999999999957</v>
      </c>
      <c r="R63" s="80">
        <f t="shared" si="6"/>
        <v>7.3000000000000114</v>
      </c>
      <c r="S63" s="80">
        <f t="shared" si="6"/>
        <v>5.5</v>
      </c>
      <c r="T63" s="80">
        <f t="shared" si="6"/>
        <v>6.1999999999999886</v>
      </c>
      <c r="U63" s="80">
        <f t="shared" ref="U63:U64" si="13">AS22-AR22</f>
        <v>5</v>
      </c>
      <c r="V63" s="80">
        <f t="shared" ref="V63:V64" si="14">AT22-AS22</f>
        <v>4.3000000000000114</v>
      </c>
      <c r="W63" s="80">
        <f t="shared" ref="W63:W64" si="15">AU22-AT22</f>
        <v>3.6999999999999886</v>
      </c>
      <c r="X63" s="80">
        <f t="shared" ref="X63:X64" si="16">AV22-AU22</f>
        <v>3</v>
      </c>
      <c r="Y63" s="80">
        <f t="shared" ref="Y63:Y64" si="17">AW22-AV22</f>
        <v>1.8000000000000114</v>
      </c>
      <c r="Z63" s="80">
        <f t="shared" ref="Z63:Z64" si="18">AX22-AW22</f>
        <v>1.8999999999999915</v>
      </c>
      <c r="AA63" s="80">
        <f t="shared" ref="AA63:AA64" si="19">AY22-AX22</f>
        <v>1.2999999999999972</v>
      </c>
      <c r="AB63" s="104"/>
      <c r="AC63" s="75"/>
    </row>
    <row r="64" spans="2:51" ht="14.45" customHeight="1">
      <c r="J64" s="122" t="s">
        <v>65</v>
      </c>
      <c r="K64" s="80">
        <f t="shared" si="6"/>
        <v>6.1000000000000014</v>
      </c>
      <c r="L64" s="80">
        <f t="shared" si="6"/>
        <v>6.0999999999999979</v>
      </c>
      <c r="M64" s="81">
        <f t="shared" si="6"/>
        <v>6.3000000000000043</v>
      </c>
      <c r="N64" s="80">
        <f t="shared" si="6"/>
        <v>5.8999999999999986</v>
      </c>
      <c r="O64" s="80">
        <f t="shared" si="6"/>
        <v>6.6000000000000014</v>
      </c>
      <c r="P64" s="80">
        <f t="shared" si="6"/>
        <v>8.5999999999999943</v>
      </c>
      <c r="Q64" s="81">
        <f t="shared" si="6"/>
        <v>8.7000000000000028</v>
      </c>
      <c r="R64" s="80">
        <f t="shared" si="6"/>
        <v>8.0999999999999943</v>
      </c>
      <c r="S64" s="80">
        <f t="shared" si="6"/>
        <v>7.3000000000000114</v>
      </c>
      <c r="T64" s="80">
        <f t="shared" si="6"/>
        <v>6.5999999999999943</v>
      </c>
      <c r="U64" s="80">
        <f t="shared" si="13"/>
        <v>5.2999999999999972</v>
      </c>
      <c r="V64" s="80">
        <f t="shared" si="14"/>
        <v>4.4000000000000057</v>
      </c>
      <c r="W64" s="80">
        <f t="shared" si="15"/>
        <v>3.7999999999999972</v>
      </c>
      <c r="X64" s="80">
        <f t="shared" si="16"/>
        <v>3.0999999999999943</v>
      </c>
      <c r="Y64" s="80">
        <f t="shared" si="17"/>
        <v>2.8000000000000114</v>
      </c>
      <c r="Z64" s="80">
        <f t="shared" si="18"/>
        <v>1.7999999999999972</v>
      </c>
      <c r="AA64" s="80">
        <f t="shared" si="19"/>
        <v>1.2999999999999972</v>
      </c>
      <c r="AB64" s="104"/>
      <c r="AC64" s="75"/>
    </row>
    <row r="65" spans="10:30" ht="14.45" customHeight="1">
      <c r="J65" s="82" t="s">
        <v>66</v>
      </c>
      <c r="K65" s="83">
        <f t="shared" ref="K65:AA65" si="20">K62/K63*100</f>
        <v>100</v>
      </c>
      <c r="L65" s="83">
        <f t="shared" si="20"/>
        <v>85.714285714285694</v>
      </c>
      <c r="M65" s="83">
        <f t="shared" si="20"/>
        <v>91.803278688524586</v>
      </c>
      <c r="N65" s="83">
        <f t="shared" si="20"/>
        <v>88.888888888888957</v>
      </c>
      <c r="O65" s="83">
        <f t="shared" si="20"/>
        <v>72.972972972972968</v>
      </c>
      <c r="P65" s="83">
        <f t="shared" si="20"/>
        <v>79.120879120879138</v>
      </c>
      <c r="Q65" s="83">
        <f t="shared" si="20"/>
        <v>115.58441558441555</v>
      </c>
      <c r="R65" s="83">
        <f t="shared" si="20"/>
        <v>116.43835616438338</v>
      </c>
      <c r="S65" s="83">
        <f t="shared" si="20"/>
        <v>150.90909090909113</v>
      </c>
      <c r="T65" s="83">
        <f>T62/T63*100</f>
        <v>109.67741935483886</v>
      </c>
      <c r="U65" s="83">
        <f>U62/U63*100</f>
        <v>115.99999999999994</v>
      </c>
      <c r="V65" s="83">
        <f t="shared" si="20"/>
        <v>123.25581395348797</v>
      </c>
      <c r="W65" s="83">
        <f t="shared" si="20"/>
        <v>110.81081081081139</v>
      </c>
      <c r="X65" s="83">
        <f t="shared" si="20"/>
        <v>93.333333333333229</v>
      </c>
      <c r="Y65" s="83">
        <f t="shared" si="20"/>
        <v>127.77777777777682</v>
      </c>
      <c r="Z65" s="83">
        <f t="shared" si="20"/>
        <v>94.736842105263435</v>
      </c>
      <c r="AA65" s="83">
        <f t="shared" si="20"/>
        <v>207.69230769230836</v>
      </c>
      <c r="AB65" s="107"/>
      <c r="AC65" s="195"/>
    </row>
    <row r="66" spans="10:30" ht="14.45" customHeight="1">
      <c r="J66" s="82" t="s">
        <v>67</v>
      </c>
      <c r="K66" s="83">
        <f t="shared" ref="K66:AA66" si="21">K62/K64*100</f>
        <v>95.081967213114751</v>
      </c>
      <c r="L66" s="83">
        <f t="shared" si="21"/>
        <v>88.524590163934434</v>
      </c>
      <c r="M66" s="83">
        <f t="shared" si="21"/>
        <v>88.888888888888857</v>
      </c>
      <c r="N66" s="83">
        <f t="shared" si="21"/>
        <v>94.915254237288181</v>
      </c>
      <c r="O66" s="83">
        <f t="shared" si="21"/>
        <v>81.818181818181785</v>
      </c>
      <c r="P66" s="83">
        <f t="shared" si="21"/>
        <v>83.720930232558231</v>
      </c>
      <c r="Q66" s="83">
        <f t="shared" si="21"/>
        <v>102.2988505747125</v>
      </c>
      <c r="R66" s="83">
        <f t="shared" si="21"/>
        <v>104.93827160493834</v>
      </c>
      <c r="S66" s="83">
        <f t="shared" si="21"/>
        <v>113.6986301369863</v>
      </c>
      <c r="T66" s="83">
        <f t="shared" si="21"/>
        <v>103.03030303030307</v>
      </c>
      <c r="U66" s="83">
        <f t="shared" si="21"/>
        <v>109.43396226415094</v>
      </c>
      <c r="V66" s="83">
        <f t="shared" si="21"/>
        <v>120.45454545454524</v>
      </c>
      <c r="W66" s="83">
        <f t="shared" si="21"/>
        <v>107.89473684210557</v>
      </c>
      <c r="X66" s="83">
        <f t="shared" si="21"/>
        <v>90.322580645161366</v>
      </c>
      <c r="Y66" s="83">
        <f t="shared" si="21"/>
        <v>82.142857142856712</v>
      </c>
      <c r="Z66" s="83">
        <f t="shared" si="21"/>
        <v>100</v>
      </c>
      <c r="AA66" s="83">
        <f t="shared" si="21"/>
        <v>207.69230769230836</v>
      </c>
      <c r="AB66" s="107"/>
      <c r="AC66" s="195"/>
    </row>
    <row r="68" spans="10:30" ht="14.25">
      <c r="L68" s="24" t="s">
        <v>123</v>
      </c>
      <c r="M68" s="84"/>
      <c r="N68" s="84" t="s">
        <v>169</v>
      </c>
      <c r="O68" s="24"/>
      <c r="P68" s="24"/>
      <c r="Q68" s="135"/>
      <c r="X68" s="196"/>
      <c r="Y68" s="135"/>
      <c r="Z68" s="135"/>
      <c r="AA68" s="20"/>
      <c r="AB68" s="135"/>
    </row>
    <row r="69" spans="10:30" ht="14.25">
      <c r="L69" s="20"/>
      <c r="M69" s="20"/>
      <c r="N69" s="20"/>
      <c r="O69" s="20"/>
      <c r="X69" s="20"/>
      <c r="Y69" s="20"/>
      <c r="Z69" s="20"/>
      <c r="AA69" s="20"/>
      <c r="AD69" s="2"/>
    </row>
    <row r="70" spans="10:30" ht="14.25">
      <c r="L70" s="136" t="s">
        <v>67</v>
      </c>
      <c r="M70" s="84"/>
      <c r="N70" s="84" t="s">
        <v>170</v>
      </c>
      <c r="O70" s="24"/>
      <c r="P70" s="84"/>
      <c r="Q70" s="135"/>
      <c r="X70" s="196"/>
      <c r="Y70" s="135"/>
      <c r="Z70" s="135"/>
      <c r="AA70" s="20"/>
      <c r="AB70" s="135"/>
      <c r="AC70" s="2"/>
      <c r="AD70" s="2"/>
    </row>
    <row r="71" spans="10:30">
      <c r="AC71" s="2"/>
      <c r="AD71" s="2"/>
    </row>
    <row r="73" spans="10:30">
      <c r="K73" s="123"/>
      <c r="L73" s="123"/>
      <c r="M73" s="123"/>
      <c r="N73" s="123"/>
      <c r="O73" s="123"/>
      <c r="P73" s="123"/>
      <c r="Q73" s="123"/>
      <c r="R73" s="123"/>
      <c r="S73" s="123"/>
      <c r="T73" s="48"/>
      <c r="U73" s="48"/>
      <c r="AA73" s="91"/>
    </row>
    <row r="74" spans="10:30"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AA74" s="91"/>
    </row>
    <row r="75" spans="10:30">
      <c r="J75" s="160"/>
      <c r="K75" s="75"/>
      <c r="L75" s="75"/>
      <c r="M75" s="91"/>
      <c r="N75" s="75"/>
      <c r="O75" s="75"/>
      <c r="P75" s="75"/>
      <c r="Q75" s="91"/>
      <c r="R75" s="75"/>
      <c r="S75" s="75"/>
      <c r="T75" s="75"/>
      <c r="U75" s="75"/>
    </row>
  </sheetData>
  <mergeCells count="35">
    <mergeCell ref="BH21:BH25"/>
    <mergeCell ref="BI21:BI25"/>
    <mergeCell ref="BA21:BA25"/>
    <mergeCell ref="BB21:BB25"/>
    <mergeCell ref="BC21:BC25"/>
    <mergeCell ref="BD21:BD25"/>
    <mergeCell ref="BE21:BE25"/>
    <mergeCell ref="BF21:BF25"/>
    <mergeCell ref="BI31:BI35"/>
    <mergeCell ref="BA36:BA40"/>
    <mergeCell ref="BB36:BB40"/>
    <mergeCell ref="BC31:BC35"/>
    <mergeCell ref="BD31:BD35"/>
    <mergeCell ref="BE31:BE35"/>
    <mergeCell ref="BF31:BF35"/>
    <mergeCell ref="BG31:BG35"/>
    <mergeCell ref="BH31:BH35"/>
    <mergeCell ref="BA31:BA35"/>
    <mergeCell ref="BB31:BB35"/>
    <mergeCell ref="BI41:BI45"/>
    <mergeCell ref="BC36:BC40"/>
    <mergeCell ref="BD36:BD40"/>
    <mergeCell ref="BE36:BE40"/>
    <mergeCell ref="BF36:BF40"/>
    <mergeCell ref="BG36:BG40"/>
    <mergeCell ref="BI36:BI40"/>
    <mergeCell ref="A21:B25"/>
    <mergeCell ref="C21:C25"/>
    <mergeCell ref="A17:H17"/>
    <mergeCell ref="BF41:BF45"/>
    <mergeCell ref="BG41:BG45"/>
    <mergeCell ref="BG21:BG25"/>
    <mergeCell ref="AF21:AF25"/>
    <mergeCell ref="AE19:AE20"/>
    <mergeCell ref="AE21:AE25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colBreaks count="1" manualBreakCount="1">
    <brk id="27" min="4" max="6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90" t="s">
        <v>100</v>
      </c>
      <c r="C1" s="290"/>
      <c r="D1" s="290"/>
      <c r="E1" s="290"/>
      <c r="F1" s="290"/>
      <c r="G1" s="290"/>
      <c r="H1" s="290"/>
      <c r="I1" s="290"/>
      <c r="J1" s="290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110" t="s">
        <v>4</v>
      </c>
      <c r="E3" s="26"/>
      <c r="F3" s="110" t="s">
        <v>5</v>
      </c>
      <c r="G3" s="26"/>
      <c r="H3" s="110" t="s">
        <v>6</v>
      </c>
      <c r="I3" s="26"/>
      <c r="J3" s="141" t="s">
        <v>13</v>
      </c>
      <c r="K3" s="1"/>
      <c r="L3" s="1"/>
      <c r="Z3" s="1"/>
      <c r="AA3" s="3"/>
      <c r="AB3" s="25"/>
      <c r="AC3" s="110" t="s">
        <v>4</v>
      </c>
      <c r="AD3" s="26"/>
      <c r="AE3" s="110" t="s">
        <v>5</v>
      </c>
      <c r="AF3" s="26"/>
      <c r="AG3" s="110" t="s">
        <v>6</v>
      </c>
      <c r="AH3" s="26"/>
      <c r="AI3" s="110" t="s">
        <v>7</v>
      </c>
      <c r="AJ3" s="26"/>
      <c r="AK3" s="110" t="s">
        <v>8</v>
      </c>
      <c r="AL3" s="26"/>
      <c r="AM3" s="110" t="s">
        <v>9</v>
      </c>
      <c r="AN3" s="26"/>
      <c r="AO3" s="110" t="s">
        <v>10</v>
      </c>
      <c r="AP3" s="26"/>
      <c r="AQ3" s="110" t="s">
        <v>11</v>
      </c>
      <c r="AR3" s="26"/>
      <c r="AS3" s="110" t="s">
        <v>12</v>
      </c>
      <c r="AT3" s="26"/>
      <c r="AU3" s="110" t="s">
        <v>77</v>
      </c>
      <c r="AV3" s="26"/>
      <c r="AW3" s="110" t="s">
        <v>78</v>
      </c>
      <c r="AX3" s="26"/>
      <c r="AY3" s="110" t="s">
        <v>79</v>
      </c>
      <c r="AZ3" s="30"/>
    </row>
    <row r="4" spans="1:52">
      <c r="A4" s="1"/>
      <c r="B4" s="5"/>
      <c r="C4" s="6"/>
      <c r="D4" s="111" t="s">
        <v>80</v>
      </c>
      <c r="E4" s="112" t="s">
        <v>81</v>
      </c>
      <c r="F4" s="113" t="s">
        <v>80</v>
      </c>
      <c r="G4" s="111" t="s">
        <v>81</v>
      </c>
      <c r="H4" s="112" t="s">
        <v>80</v>
      </c>
      <c r="I4" s="129" t="s">
        <v>81</v>
      </c>
      <c r="J4" s="142"/>
      <c r="K4" s="1"/>
      <c r="L4" s="1"/>
      <c r="Z4" s="1"/>
      <c r="AA4" s="5"/>
      <c r="AB4" s="27"/>
      <c r="AC4" s="111" t="s">
        <v>80</v>
      </c>
      <c r="AD4" s="112" t="s">
        <v>81</v>
      </c>
      <c r="AE4" s="113" t="s">
        <v>80</v>
      </c>
      <c r="AF4" s="111" t="s">
        <v>81</v>
      </c>
      <c r="AG4" s="112" t="s">
        <v>80</v>
      </c>
      <c r="AH4" s="129" t="s">
        <v>81</v>
      </c>
      <c r="AI4" s="111" t="s">
        <v>80</v>
      </c>
      <c r="AJ4" s="112" t="s">
        <v>81</v>
      </c>
      <c r="AK4" s="112" t="s">
        <v>80</v>
      </c>
      <c r="AL4" s="129" t="s">
        <v>81</v>
      </c>
      <c r="AM4" s="111" t="s">
        <v>80</v>
      </c>
      <c r="AN4" s="112" t="s">
        <v>81</v>
      </c>
      <c r="AO4" s="112" t="s">
        <v>80</v>
      </c>
      <c r="AP4" s="128" t="s">
        <v>81</v>
      </c>
      <c r="AQ4" s="113" t="s">
        <v>80</v>
      </c>
      <c r="AR4" s="111" t="s">
        <v>81</v>
      </c>
      <c r="AS4" s="112" t="s">
        <v>80</v>
      </c>
      <c r="AT4" s="129" t="s">
        <v>81</v>
      </c>
      <c r="AU4" s="113" t="s">
        <v>80</v>
      </c>
      <c r="AV4" s="112" t="s">
        <v>81</v>
      </c>
      <c r="AW4" s="113" t="s">
        <v>80</v>
      </c>
      <c r="AX4" s="111" t="s">
        <v>81</v>
      </c>
      <c r="AY4" s="112" t="s">
        <v>80</v>
      </c>
      <c r="AZ4" s="128" t="s">
        <v>81</v>
      </c>
    </row>
    <row r="5" spans="1:52" ht="14.25">
      <c r="A5" s="1"/>
      <c r="B5" s="31"/>
      <c r="C5" s="120" t="s">
        <v>82</v>
      </c>
      <c r="D5" s="32"/>
      <c r="E5" s="33"/>
      <c r="F5" s="32"/>
      <c r="G5" s="33"/>
      <c r="H5" s="33"/>
      <c r="I5" s="54"/>
      <c r="J5" s="143"/>
      <c r="Z5" s="1"/>
      <c r="AA5" s="31"/>
      <c r="AB5" s="120" t="s">
        <v>82</v>
      </c>
      <c r="AC5" s="32"/>
      <c r="AD5" s="33"/>
      <c r="AE5" s="32"/>
      <c r="AF5" s="33"/>
      <c r="AG5" s="33"/>
      <c r="AH5" s="46"/>
      <c r="AI5" s="32"/>
      <c r="AJ5" s="33"/>
      <c r="AK5" s="33"/>
      <c r="AL5" s="46"/>
      <c r="AM5" s="32"/>
      <c r="AN5" s="33"/>
      <c r="AO5" s="33"/>
      <c r="AP5" s="46"/>
      <c r="AQ5" s="32"/>
      <c r="AR5" s="33"/>
      <c r="AS5" s="33"/>
      <c r="AT5" s="54"/>
      <c r="AU5" s="32"/>
      <c r="AV5" s="33"/>
      <c r="AW5" s="32"/>
      <c r="AX5" s="33"/>
      <c r="AY5" s="33"/>
      <c r="AZ5" s="46"/>
    </row>
    <row r="6" spans="1:52" ht="14.25">
      <c r="A6" s="1"/>
      <c r="B6" s="31"/>
      <c r="C6" s="115" t="s">
        <v>83</v>
      </c>
      <c r="D6" s="34" t="s">
        <v>17</v>
      </c>
      <c r="E6" s="34" t="s">
        <v>17</v>
      </c>
      <c r="F6" s="34" t="s">
        <v>17</v>
      </c>
      <c r="G6" s="34" t="s">
        <v>17</v>
      </c>
      <c r="H6" s="34" t="s">
        <v>17</v>
      </c>
      <c r="I6" s="34" t="s">
        <v>17</v>
      </c>
      <c r="J6" s="144"/>
      <c r="Z6" s="1"/>
      <c r="AA6" s="31"/>
      <c r="AB6" s="115" t="s">
        <v>83</v>
      </c>
      <c r="AC6" s="34" t="s">
        <v>17</v>
      </c>
      <c r="AD6" s="34" t="s">
        <v>17</v>
      </c>
      <c r="AE6" s="34" t="s">
        <v>17</v>
      </c>
      <c r="AF6" s="34" t="s">
        <v>17</v>
      </c>
      <c r="AG6" s="34" t="s">
        <v>17</v>
      </c>
      <c r="AH6" s="34" t="s">
        <v>17</v>
      </c>
      <c r="AI6" s="34" t="s">
        <v>17</v>
      </c>
      <c r="AJ6" s="34" t="s">
        <v>17</v>
      </c>
      <c r="AK6" s="34" t="s">
        <v>17</v>
      </c>
      <c r="AL6" s="34" t="s">
        <v>17</v>
      </c>
      <c r="AM6" s="34" t="s">
        <v>17</v>
      </c>
      <c r="AN6" s="34" t="s">
        <v>17</v>
      </c>
      <c r="AO6" s="34" t="s">
        <v>17</v>
      </c>
      <c r="AP6" s="34" t="s">
        <v>17</v>
      </c>
      <c r="AQ6" s="34" t="s">
        <v>17</v>
      </c>
      <c r="AR6" s="34" t="s">
        <v>17</v>
      </c>
      <c r="AS6" s="34" t="s">
        <v>17</v>
      </c>
      <c r="AT6" s="34" t="s">
        <v>17</v>
      </c>
      <c r="AU6" s="34" t="s">
        <v>17</v>
      </c>
      <c r="AV6" s="34" t="s">
        <v>17</v>
      </c>
      <c r="AW6" s="34" t="s">
        <v>17</v>
      </c>
      <c r="AX6" s="34" t="s">
        <v>17</v>
      </c>
      <c r="AY6" s="34" t="s">
        <v>17</v>
      </c>
      <c r="AZ6" s="37" t="s">
        <v>17</v>
      </c>
    </row>
    <row r="7" spans="1:52" ht="14.25">
      <c r="A7" s="1"/>
      <c r="B7" s="35" t="s">
        <v>85</v>
      </c>
      <c r="C7" s="122" t="s">
        <v>84</v>
      </c>
      <c r="D7" s="138" t="s">
        <v>17</v>
      </c>
      <c r="E7" s="138" t="s">
        <v>17</v>
      </c>
      <c r="F7" s="138" t="s">
        <v>17</v>
      </c>
      <c r="G7" s="138" t="s">
        <v>17</v>
      </c>
      <c r="H7" s="138" t="s">
        <v>17</v>
      </c>
      <c r="I7" s="138" t="s">
        <v>17</v>
      </c>
      <c r="J7" s="145"/>
      <c r="Z7" s="1"/>
      <c r="AA7" s="35" t="s">
        <v>85</v>
      </c>
      <c r="AB7" s="122" t="s">
        <v>84</v>
      </c>
      <c r="AC7" s="138" t="s">
        <v>17</v>
      </c>
      <c r="AD7" s="138" t="s">
        <v>17</v>
      </c>
      <c r="AE7" s="138" t="s">
        <v>17</v>
      </c>
      <c r="AF7" s="138" t="s">
        <v>17</v>
      </c>
      <c r="AG7" s="138" t="s">
        <v>17</v>
      </c>
      <c r="AH7" s="138" t="s">
        <v>17</v>
      </c>
      <c r="AI7" s="138" t="s">
        <v>17</v>
      </c>
      <c r="AJ7" s="138" t="s">
        <v>17</v>
      </c>
      <c r="AK7" s="138" t="s">
        <v>17</v>
      </c>
      <c r="AL7" s="138" t="s">
        <v>17</v>
      </c>
      <c r="AM7" s="138" t="s">
        <v>17</v>
      </c>
      <c r="AN7" s="138" t="s">
        <v>17</v>
      </c>
      <c r="AO7" s="138" t="s">
        <v>17</v>
      </c>
      <c r="AP7" s="138" t="s">
        <v>17</v>
      </c>
      <c r="AQ7" s="138" t="s">
        <v>17</v>
      </c>
      <c r="AR7" s="138" t="s">
        <v>17</v>
      </c>
      <c r="AS7" s="138" t="s">
        <v>17</v>
      </c>
      <c r="AT7" s="138" t="s">
        <v>17</v>
      </c>
      <c r="AU7" s="138" t="s">
        <v>17</v>
      </c>
      <c r="AV7" s="138" t="s">
        <v>17</v>
      </c>
      <c r="AW7" s="138" t="s">
        <v>17</v>
      </c>
      <c r="AX7" s="138" t="s">
        <v>17</v>
      </c>
      <c r="AY7" s="138" t="s">
        <v>17</v>
      </c>
      <c r="AZ7" s="38" t="s">
        <v>17</v>
      </c>
    </row>
    <row r="8" spans="1:52">
      <c r="A8" s="1"/>
      <c r="B8" s="31"/>
      <c r="C8" s="10" t="s">
        <v>21</v>
      </c>
      <c r="D8" s="11" t="s">
        <v>17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43"/>
      <c r="Z8" s="1"/>
      <c r="AA8" s="31"/>
      <c r="AB8" s="10" t="s">
        <v>21</v>
      </c>
      <c r="AC8" s="11" t="s">
        <v>17</v>
      </c>
      <c r="AD8" s="11" t="s">
        <v>17</v>
      </c>
      <c r="AE8" s="11" t="s">
        <v>17</v>
      </c>
      <c r="AF8" s="11" t="s">
        <v>17</v>
      </c>
      <c r="AG8" s="11" t="s">
        <v>17</v>
      </c>
      <c r="AH8" s="11" t="s">
        <v>17</v>
      </c>
      <c r="AI8" s="11" t="s">
        <v>17</v>
      </c>
      <c r="AJ8" s="11" t="s">
        <v>17</v>
      </c>
      <c r="AK8" s="11" t="s">
        <v>17</v>
      </c>
      <c r="AL8" s="11" t="s">
        <v>17</v>
      </c>
      <c r="AM8" s="11" t="s">
        <v>17</v>
      </c>
      <c r="AN8" s="11" t="s">
        <v>17</v>
      </c>
      <c r="AO8" s="11" t="s">
        <v>17</v>
      </c>
      <c r="AP8" s="11" t="s">
        <v>17</v>
      </c>
      <c r="AQ8" s="11" t="s">
        <v>17</v>
      </c>
      <c r="AR8" s="11" t="s">
        <v>17</v>
      </c>
      <c r="AS8" s="11" t="s">
        <v>17</v>
      </c>
      <c r="AT8" s="11" t="s">
        <v>17</v>
      </c>
      <c r="AU8" s="11" t="s">
        <v>17</v>
      </c>
      <c r="AV8" s="11" t="s">
        <v>17</v>
      </c>
      <c r="AW8" s="11" t="s">
        <v>17</v>
      </c>
      <c r="AX8" s="11" t="s">
        <v>17</v>
      </c>
      <c r="AY8" s="11" t="s">
        <v>17</v>
      </c>
      <c r="AZ8" s="39" t="s">
        <v>17</v>
      </c>
    </row>
    <row r="9" spans="1:52">
      <c r="A9" s="1"/>
      <c r="B9" s="36"/>
      <c r="C9" s="13" t="s">
        <v>22</v>
      </c>
      <c r="D9" s="137" t="s">
        <v>17</v>
      </c>
      <c r="E9" s="137" t="s">
        <v>17</v>
      </c>
      <c r="F9" s="137" t="s">
        <v>17</v>
      </c>
      <c r="G9" s="137" t="s">
        <v>17</v>
      </c>
      <c r="H9" s="137" t="s">
        <v>17</v>
      </c>
      <c r="I9" s="137" t="s">
        <v>17</v>
      </c>
      <c r="J9" s="145"/>
      <c r="Z9" s="1"/>
      <c r="AA9" s="36"/>
      <c r="AB9" s="13" t="s">
        <v>22</v>
      </c>
      <c r="AC9" s="137" t="s">
        <v>17</v>
      </c>
      <c r="AD9" s="137" t="s">
        <v>17</v>
      </c>
      <c r="AE9" s="137" t="s">
        <v>17</v>
      </c>
      <c r="AF9" s="137" t="s">
        <v>17</v>
      </c>
      <c r="AG9" s="137" t="s">
        <v>17</v>
      </c>
      <c r="AH9" s="137" t="s">
        <v>17</v>
      </c>
      <c r="AI9" s="137" t="s">
        <v>17</v>
      </c>
      <c r="AJ9" s="137" t="s">
        <v>17</v>
      </c>
      <c r="AK9" s="137" t="s">
        <v>17</v>
      </c>
      <c r="AL9" s="137" t="s">
        <v>17</v>
      </c>
      <c r="AM9" s="137" t="s">
        <v>17</v>
      </c>
      <c r="AN9" s="137" t="s">
        <v>17</v>
      </c>
      <c r="AO9" s="137" t="s">
        <v>17</v>
      </c>
      <c r="AP9" s="137" t="s">
        <v>17</v>
      </c>
      <c r="AQ9" s="137" t="s">
        <v>17</v>
      </c>
      <c r="AR9" s="137" t="s">
        <v>17</v>
      </c>
      <c r="AS9" s="137" t="s">
        <v>17</v>
      </c>
      <c r="AT9" s="137" t="s">
        <v>17</v>
      </c>
      <c r="AU9" s="137" t="s">
        <v>17</v>
      </c>
      <c r="AV9" s="137" t="s">
        <v>17</v>
      </c>
      <c r="AW9" s="137" t="s">
        <v>17</v>
      </c>
      <c r="AX9" s="137" t="s">
        <v>17</v>
      </c>
      <c r="AY9" s="137" t="s">
        <v>17</v>
      </c>
      <c r="AZ9" s="40" t="s">
        <v>17</v>
      </c>
    </row>
    <row r="10" spans="1:52" ht="14.25">
      <c r="A10" s="1"/>
      <c r="B10" s="31"/>
      <c r="C10" s="120" t="s">
        <v>82</v>
      </c>
      <c r="D10" s="32"/>
      <c r="E10" s="33"/>
      <c r="F10" s="32"/>
      <c r="G10" s="33"/>
      <c r="H10" s="33"/>
      <c r="I10" s="54"/>
      <c r="J10" s="14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1"/>
      <c r="AB10" s="120" t="s">
        <v>82</v>
      </c>
      <c r="AC10" s="32"/>
      <c r="AD10" s="33"/>
      <c r="AE10" s="32"/>
      <c r="AF10" s="33"/>
      <c r="AG10" s="33"/>
      <c r="AH10" s="46"/>
      <c r="AI10" s="32"/>
      <c r="AJ10" s="33"/>
      <c r="AK10" s="33"/>
      <c r="AL10" s="46"/>
      <c r="AM10" s="32"/>
      <c r="AN10" s="33"/>
      <c r="AO10" s="33"/>
      <c r="AP10" s="46"/>
      <c r="AQ10" s="32"/>
      <c r="AR10" s="33"/>
      <c r="AS10" s="33"/>
      <c r="AT10" s="54"/>
      <c r="AU10" s="32"/>
      <c r="AV10" s="33"/>
      <c r="AW10" s="32"/>
      <c r="AX10" s="33"/>
      <c r="AY10" s="33"/>
      <c r="AZ10" s="46"/>
    </row>
    <row r="11" spans="1:52" ht="14.25">
      <c r="A11" s="1"/>
      <c r="B11" s="31"/>
      <c r="C11" s="115" t="s">
        <v>83</v>
      </c>
      <c r="D11" s="34">
        <v>26.1</v>
      </c>
      <c r="E11" s="37">
        <v>23.8</v>
      </c>
      <c r="F11" s="34">
        <v>36.1</v>
      </c>
      <c r="G11" s="37">
        <v>30.3</v>
      </c>
      <c r="H11" s="37">
        <v>46.3</v>
      </c>
      <c r="I11" s="55">
        <v>36.799999999999997</v>
      </c>
      <c r="J11" s="14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1"/>
      <c r="AB11" s="115" t="s">
        <v>83</v>
      </c>
      <c r="AC11" s="34">
        <v>26.1</v>
      </c>
      <c r="AD11" s="37">
        <v>23.8</v>
      </c>
      <c r="AE11" s="34">
        <v>36.1</v>
      </c>
      <c r="AF11" s="37">
        <v>30.3</v>
      </c>
      <c r="AG11" s="37">
        <v>46.3</v>
      </c>
      <c r="AH11" s="49">
        <v>36.799999999999997</v>
      </c>
      <c r="AI11" s="34">
        <v>54.6</v>
      </c>
      <c r="AJ11" s="37">
        <v>42.3</v>
      </c>
      <c r="AK11" s="37">
        <v>61.2</v>
      </c>
      <c r="AL11" s="49">
        <v>47.7</v>
      </c>
      <c r="AM11" s="34">
        <v>65.599999999999994</v>
      </c>
      <c r="AN11" s="37">
        <v>51.8</v>
      </c>
      <c r="AO11" s="37">
        <v>68.3</v>
      </c>
      <c r="AP11" s="49">
        <v>53.9</v>
      </c>
      <c r="AQ11" s="34">
        <v>72.2</v>
      </c>
      <c r="AR11" s="37">
        <v>56.5</v>
      </c>
      <c r="AS11" s="37">
        <v>80.5</v>
      </c>
      <c r="AT11" s="55">
        <v>60.9</v>
      </c>
      <c r="AU11" s="34">
        <v>89</v>
      </c>
      <c r="AV11" s="37">
        <v>65.900000000000006</v>
      </c>
      <c r="AW11" s="34">
        <v>94.6</v>
      </c>
      <c r="AX11" s="37">
        <v>69.599999999999994</v>
      </c>
      <c r="AY11" s="37">
        <v>98.6</v>
      </c>
      <c r="AZ11" s="49">
        <v>72.599999999999994</v>
      </c>
    </row>
    <row r="12" spans="1:52" ht="14.25">
      <c r="A12" s="1"/>
      <c r="B12" s="35" t="s">
        <v>25</v>
      </c>
      <c r="C12" s="122" t="s">
        <v>84</v>
      </c>
      <c r="D12" s="138">
        <v>26.5</v>
      </c>
      <c r="E12" s="38">
        <v>23.9</v>
      </c>
      <c r="F12" s="138">
        <v>35.5</v>
      </c>
      <c r="G12" s="38">
        <v>29.6</v>
      </c>
      <c r="H12" s="38">
        <v>44.8</v>
      </c>
      <c r="I12" s="56">
        <v>35.4</v>
      </c>
      <c r="J12" s="14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5" t="s">
        <v>25</v>
      </c>
      <c r="AB12" s="122" t="s">
        <v>84</v>
      </c>
      <c r="AC12" s="138">
        <v>26.5</v>
      </c>
      <c r="AD12" s="38">
        <v>23.9</v>
      </c>
      <c r="AE12" s="138">
        <v>35.5</v>
      </c>
      <c r="AF12" s="38">
        <v>29.6</v>
      </c>
      <c r="AG12" s="38">
        <v>44.8</v>
      </c>
      <c r="AH12" s="139">
        <v>35.4</v>
      </c>
      <c r="AI12" s="138">
        <v>53.3</v>
      </c>
      <c r="AJ12" s="38">
        <v>40.4</v>
      </c>
      <c r="AK12" s="38">
        <v>60.1</v>
      </c>
      <c r="AL12" s="139">
        <v>44.6</v>
      </c>
      <c r="AM12" s="138">
        <v>64.8</v>
      </c>
      <c r="AN12" s="38">
        <v>47.7</v>
      </c>
      <c r="AO12" s="38">
        <v>68.400000000000006</v>
      </c>
      <c r="AP12" s="139">
        <v>50.1</v>
      </c>
      <c r="AQ12" s="138">
        <v>72.2</v>
      </c>
      <c r="AR12" s="38">
        <v>52.8</v>
      </c>
      <c r="AS12" s="38">
        <v>79.099999999999994</v>
      </c>
      <c r="AT12" s="56">
        <v>56.4</v>
      </c>
      <c r="AU12" s="138">
        <v>86.6</v>
      </c>
      <c r="AV12" s="38">
        <v>60.6</v>
      </c>
      <c r="AW12" s="138">
        <v>92.4</v>
      </c>
      <c r="AX12" s="38">
        <v>64.2</v>
      </c>
      <c r="AY12" s="38">
        <v>96.2</v>
      </c>
      <c r="AZ12" s="139">
        <v>67.5</v>
      </c>
    </row>
    <row r="13" spans="1:52">
      <c r="A13" s="1"/>
      <c r="B13" s="31"/>
      <c r="C13" s="10" t="s">
        <v>21</v>
      </c>
      <c r="D13" s="11">
        <f t="shared" ref="D13:I13" si="0">ROUND(D10/D11*100,0)</f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11">
        <f t="shared" si="0"/>
        <v>0</v>
      </c>
      <c r="J13" s="14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1"/>
      <c r="AB13" s="10" t="s">
        <v>21</v>
      </c>
      <c r="AC13" s="11">
        <f>ROUND(AC10/AC11*100,0)</f>
        <v>0</v>
      </c>
      <c r="AD13" s="39">
        <f t="shared" ref="AD13:AZ13" si="1">ROUND(AD10/AD11*100,0)</f>
        <v>0</v>
      </c>
      <c r="AE13" s="39">
        <f t="shared" si="1"/>
        <v>0</v>
      </c>
      <c r="AF13" s="39">
        <f t="shared" si="1"/>
        <v>0</v>
      </c>
      <c r="AG13" s="39">
        <f t="shared" si="1"/>
        <v>0</v>
      </c>
      <c r="AH13" s="39">
        <f t="shared" si="1"/>
        <v>0</v>
      </c>
      <c r="AI13" s="39">
        <f t="shared" si="1"/>
        <v>0</v>
      </c>
      <c r="AJ13" s="39">
        <f t="shared" si="1"/>
        <v>0</v>
      </c>
      <c r="AK13" s="39">
        <f t="shared" si="1"/>
        <v>0</v>
      </c>
      <c r="AL13" s="39">
        <f t="shared" si="1"/>
        <v>0</v>
      </c>
      <c r="AM13" s="39">
        <f t="shared" si="1"/>
        <v>0</v>
      </c>
      <c r="AN13" s="39">
        <f t="shared" si="1"/>
        <v>0</v>
      </c>
      <c r="AO13" s="39">
        <f t="shared" si="1"/>
        <v>0</v>
      </c>
      <c r="AP13" s="39">
        <f t="shared" si="1"/>
        <v>0</v>
      </c>
      <c r="AQ13" s="39">
        <f t="shared" si="1"/>
        <v>0</v>
      </c>
      <c r="AR13" s="39">
        <f t="shared" si="1"/>
        <v>0</v>
      </c>
      <c r="AS13" s="39">
        <f t="shared" si="1"/>
        <v>0</v>
      </c>
      <c r="AT13" s="39">
        <f t="shared" si="1"/>
        <v>0</v>
      </c>
      <c r="AU13" s="39">
        <f t="shared" si="1"/>
        <v>0</v>
      </c>
      <c r="AV13" s="39">
        <f t="shared" si="1"/>
        <v>0</v>
      </c>
      <c r="AW13" s="39">
        <f t="shared" si="1"/>
        <v>0</v>
      </c>
      <c r="AX13" s="39">
        <f t="shared" si="1"/>
        <v>0</v>
      </c>
      <c r="AY13" s="39">
        <f t="shared" si="1"/>
        <v>0</v>
      </c>
      <c r="AZ13" s="39">
        <f t="shared" si="1"/>
        <v>0</v>
      </c>
    </row>
    <row r="14" spans="1:52">
      <c r="A14" s="1"/>
      <c r="B14" s="36"/>
      <c r="C14" s="13" t="s">
        <v>22</v>
      </c>
      <c r="D14" s="137">
        <f t="shared" ref="D14:I14" si="2">ROUND(D10/D12*100,0)</f>
        <v>0</v>
      </c>
      <c r="E14" s="40">
        <f t="shared" si="2"/>
        <v>0</v>
      </c>
      <c r="F14" s="40">
        <f t="shared" si="2"/>
        <v>0</v>
      </c>
      <c r="G14" s="40">
        <f t="shared" si="2"/>
        <v>0</v>
      </c>
      <c r="H14" s="40">
        <f t="shared" si="2"/>
        <v>0</v>
      </c>
      <c r="I14" s="137">
        <f t="shared" si="2"/>
        <v>0</v>
      </c>
      <c r="J14" s="14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6"/>
      <c r="AB14" s="13" t="s">
        <v>22</v>
      </c>
      <c r="AC14" s="137">
        <f t="shared" ref="AC14:AZ14" si="3">ROUND(AC10/AC12*100,0)</f>
        <v>0</v>
      </c>
      <c r="AD14" s="40">
        <f t="shared" si="3"/>
        <v>0</v>
      </c>
      <c r="AE14" s="40">
        <f t="shared" si="3"/>
        <v>0</v>
      </c>
      <c r="AF14" s="40">
        <f t="shared" si="3"/>
        <v>0</v>
      </c>
      <c r="AG14" s="40">
        <f t="shared" si="3"/>
        <v>0</v>
      </c>
      <c r="AH14" s="40">
        <f t="shared" si="3"/>
        <v>0</v>
      </c>
      <c r="AI14" s="40">
        <f t="shared" si="3"/>
        <v>0</v>
      </c>
      <c r="AJ14" s="40">
        <f t="shared" si="3"/>
        <v>0</v>
      </c>
      <c r="AK14" s="40">
        <f t="shared" si="3"/>
        <v>0</v>
      </c>
      <c r="AL14" s="40">
        <f t="shared" si="3"/>
        <v>0</v>
      </c>
      <c r="AM14" s="40">
        <f t="shared" si="3"/>
        <v>0</v>
      </c>
      <c r="AN14" s="40">
        <f t="shared" si="3"/>
        <v>0</v>
      </c>
      <c r="AO14" s="40">
        <f t="shared" si="3"/>
        <v>0</v>
      </c>
      <c r="AP14" s="40">
        <f t="shared" si="3"/>
        <v>0</v>
      </c>
      <c r="AQ14" s="40">
        <f t="shared" si="3"/>
        <v>0</v>
      </c>
      <c r="AR14" s="40">
        <f t="shared" si="3"/>
        <v>0</v>
      </c>
      <c r="AS14" s="40">
        <f t="shared" si="3"/>
        <v>0</v>
      </c>
      <c r="AT14" s="40">
        <f t="shared" si="3"/>
        <v>0</v>
      </c>
      <c r="AU14" s="40">
        <f t="shared" si="3"/>
        <v>0</v>
      </c>
      <c r="AV14" s="40">
        <f t="shared" si="3"/>
        <v>0</v>
      </c>
      <c r="AW14" s="40">
        <f t="shared" si="3"/>
        <v>0</v>
      </c>
      <c r="AX14" s="40">
        <f t="shared" si="3"/>
        <v>0</v>
      </c>
      <c r="AY14" s="40">
        <f t="shared" si="3"/>
        <v>0</v>
      </c>
      <c r="AZ14" s="40">
        <f t="shared" si="3"/>
        <v>0</v>
      </c>
    </row>
    <row r="15" spans="1:52" ht="14.25">
      <c r="A15" s="1"/>
      <c r="B15" s="8"/>
      <c r="C15" s="114" t="s">
        <v>82</v>
      </c>
      <c r="D15" s="41">
        <f t="shared" ref="D15:I15" si="4">ROUND((D5+D10)/2,1)</f>
        <v>0</v>
      </c>
      <c r="E15" s="41">
        <f t="shared" si="4"/>
        <v>0</v>
      </c>
      <c r="F15" s="41">
        <f t="shared" si="4"/>
        <v>0</v>
      </c>
      <c r="G15" s="41">
        <f t="shared" si="4"/>
        <v>0</v>
      </c>
      <c r="H15" s="41">
        <f t="shared" si="4"/>
        <v>0</v>
      </c>
      <c r="I15" s="41">
        <f t="shared" si="4"/>
        <v>0</v>
      </c>
      <c r="J15" s="14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14" t="s">
        <v>82</v>
      </c>
      <c r="AC15" s="51" t="str">
        <f>IF(ISERROR(AVERAGE(AC5,AC10)),"",AVERAGE(AC5,AC10))</f>
        <v/>
      </c>
      <c r="AD15" s="51" t="str">
        <f t="shared" ref="AD15:AZ15" si="5">IF(ISERROR(AVERAGE(AD5,AD10)),"",AVERAGE(AD5,AD10))</f>
        <v/>
      </c>
      <c r="AE15" s="51" t="str">
        <f t="shared" si="5"/>
        <v/>
      </c>
      <c r="AF15" s="51" t="str">
        <f t="shared" si="5"/>
        <v/>
      </c>
      <c r="AG15" s="51" t="str">
        <f t="shared" si="5"/>
        <v/>
      </c>
      <c r="AH15" s="51" t="str">
        <f t="shared" si="5"/>
        <v/>
      </c>
      <c r="AI15" s="51" t="str">
        <f t="shared" si="5"/>
        <v/>
      </c>
      <c r="AJ15" s="51" t="str">
        <f t="shared" si="5"/>
        <v/>
      </c>
      <c r="AK15" s="51" t="str">
        <f t="shared" si="5"/>
        <v/>
      </c>
      <c r="AL15" s="51" t="str">
        <f t="shared" si="5"/>
        <v/>
      </c>
      <c r="AM15" s="51" t="str">
        <f t="shared" si="5"/>
        <v/>
      </c>
      <c r="AN15" s="51" t="str">
        <f t="shared" si="5"/>
        <v/>
      </c>
      <c r="AO15" s="51" t="str">
        <f t="shared" si="5"/>
        <v/>
      </c>
      <c r="AP15" s="51" t="str">
        <f t="shared" si="5"/>
        <v/>
      </c>
      <c r="AQ15" s="51" t="str">
        <f t="shared" si="5"/>
        <v/>
      </c>
      <c r="AR15" s="51" t="str">
        <f t="shared" si="5"/>
        <v/>
      </c>
      <c r="AS15" s="51" t="str">
        <f t="shared" si="5"/>
        <v/>
      </c>
      <c r="AT15" s="51" t="str">
        <f t="shared" si="5"/>
        <v/>
      </c>
      <c r="AU15" s="51" t="str">
        <f t="shared" si="5"/>
        <v/>
      </c>
      <c r="AV15" s="51" t="str">
        <f t="shared" si="5"/>
        <v/>
      </c>
      <c r="AW15" s="51" t="str">
        <f t="shared" si="5"/>
        <v/>
      </c>
      <c r="AX15" s="51" t="str">
        <f t="shared" si="5"/>
        <v/>
      </c>
      <c r="AY15" s="51" t="str">
        <f t="shared" si="5"/>
        <v/>
      </c>
      <c r="AZ15" s="51" t="str">
        <f t="shared" si="5"/>
        <v/>
      </c>
    </row>
    <row r="16" spans="1:52" ht="14.25">
      <c r="A16" s="1"/>
      <c r="B16" s="8"/>
      <c r="C16" s="115" t="s">
        <v>83</v>
      </c>
      <c r="D16" s="42">
        <f t="shared" ref="D16:I17" si="6">D11</f>
        <v>26.1</v>
      </c>
      <c r="E16" s="42">
        <f t="shared" si="6"/>
        <v>23.8</v>
      </c>
      <c r="F16" s="42">
        <f t="shared" si="6"/>
        <v>36.1</v>
      </c>
      <c r="G16" s="42">
        <f t="shared" si="6"/>
        <v>30.3</v>
      </c>
      <c r="H16" s="42">
        <f t="shared" si="6"/>
        <v>46.3</v>
      </c>
      <c r="I16" s="42">
        <f t="shared" si="6"/>
        <v>36.799999999999997</v>
      </c>
      <c r="J16" s="14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15" t="s">
        <v>83</v>
      </c>
      <c r="AC16" s="42">
        <f>AC11</f>
        <v>26.1</v>
      </c>
      <c r="AD16" s="42">
        <f t="shared" ref="AD16:AZ17" si="7">AD11</f>
        <v>23.8</v>
      </c>
      <c r="AE16" s="42">
        <f t="shared" si="7"/>
        <v>36.1</v>
      </c>
      <c r="AF16" s="42">
        <f t="shared" si="7"/>
        <v>30.3</v>
      </c>
      <c r="AG16" s="42">
        <f t="shared" si="7"/>
        <v>46.3</v>
      </c>
      <c r="AH16" s="42">
        <f t="shared" si="7"/>
        <v>36.799999999999997</v>
      </c>
      <c r="AI16" s="42">
        <f t="shared" si="7"/>
        <v>54.6</v>
      </c>
      <c r="AJ16" s="42">
        <f t="shared" si="7"/>
        <v>42.3</v>
      </c>
      <c r="AK16" s="42">
        <f t="shared" si="7"/>
        <v>61.2</v>
      </c>
      <c r="AL16" s="42">
        <f t="shared" si="7"/>
        <v>47.7</v>
      </c>
      <c r="AM16" s="42">
        <f t="shared" si="7"/>
        <v>65.599999999999994</v>
      </c>
      <c r="AN16" s="42">
        <f t="shared" si="7"/>
        <v>51.8</v>
      </c>
      <c r="AO16" s="42">
        <f t="shared" si="7"/>
        <v>68.3</v>
      </c>
      <c r="AP16" s="42">
        <f t="shared" si="7"/>
        <v>53.9</v>
      </c>
      <c r="AQ16" s="42">
        <f t="shared" si="7"/>
        <v>72.2</v>
      </c>
      <c r="AR16" s="42">
        <f t="shared" si="7"/>
        <v>56.5</v>
      </c>
      <c r="AS16" s="42">
        <f t="shared" si="7"/>
        <v>80.5</v>
      </c>
      <c r="AT16" s="42">
        <f t="shared" si="7"/>
        <v>60.9</v>
      </c>
      <c r="AU16" s="42">
        <f t="shared" si="7"/>
        <v>89</v>
      </c>
      <c r="AV16" s="42">
        <f t="shared" si="7"/>
        <v>65.900000000000006</v>
      </c>
      <c r="AW16" s="42">
        <f t="shared" si="7"/>
        <v>94.6</v>
      </c>
      <c r="AX16" s="42">
        <f t="shared" si="7"/>
        <v>69.599999999999994</v>
      </c>
      <c r="AY16" s="42">
        <f t="shared" si="7"/>
        <v>98.6</v>
      </c>
      <c r="AZ16" s="57">
        <f t="shared" si="7"/>
        <v>72.599999999999994</v>
      </c>
    </row>
    <row r="17" spans="1:52" ht="14.25">
      <c r="A17" s="1"/>
      <c r="B17" s="8" t="s">
        <v>63</v>
      </c>
      <c r="C17" s="117" t="s">
        <v>84</v>
      </c>
      <c r="D17" s="43">
        <f t="shared" si="6"/>
        <v>26.5</v>
      </c>
      <c r="E17" s="43">
        <f t="shared" si="6"/>
        <v>23.9</v>
      </c>
      <c r="F17" s="43">
        <f t="shared" si="6"/>
        <v>35.5</v>
      </c>
      <c r="G17" s="43">
        <f t="shared" si="6"/>
        <v>29.6</v>
      </c>
      <c r="H17" s="43">
        <f t="shared" si="6"/>
        <v>44.8</v>
      </c>
      <c r="I17" s="43">
        <f t="shared" si="6"/>
        <v>35.4</v>
      </c>
      <c r="J17" s="14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63</v>
      </c>
      <c r="AB17" s="117" t="s">
        <v>84</v>
      </c>
      <c r="AC17" s="43">
        <f>AC12</f>
        <v>26.5</v>
      </c>
      <c r="AD17" s="43">
        <f t="shared" si="7"/>
        <v>23.9</v>
      </c>
      <c r="AE17" s="43">
        <f t="shared" si="7"/>
        <v>35.5</v>
      </c>
      <c r="AF17" s="43">
        <f t="shared" si="7"/>
        <v>29.6</v>
      </c>
      <c r="AG17" s="43">
        <f t="shared" si="7"/>
        <v>44.8</v>
      </c>
      <c r="AH17" s="43">
        <f t="shared" si="7"/>
        <v>35.4</v>
      </c>
      <c r="AI17" s="43">
        <f t="shared" si="7"/>
        <v>53.3</v>
      </c>
      <c r="AJ17" s="43">
        <f t="shared" si="7"/>
        <v>40.4</v>
      </c>
      <c r="AK17" s="43">
        <f t="shared" si="7"/>
        <v>60.1</v>
      </c>
      <c r="AL17" s="43">
        <f t="shared" si="7"/>
        <v>44.6</v>
      </c>
      <c r="AM17" s="43">
        <f t="shared" si="7"/>
        <v>64.8</v>
      </c>
      <c r="AN17" s="43">
        <f t="shared" si="7"/>
        <v>47.7</v>
      </c>
      <c r="AO17" s="43">
        <f t="shared" si="7"/>
        <v>68.400000000000006</v>
      </c>
      <c r="AP17" s="43">
        <f t="shared" si="7"/>
        <v>50.1</v>
      </c>
      <c r="AQ17" s="43">
        <f t="shared" si="7"/>
        <v>72.2</v>
      </c>
      <c r="AR17" s="43">
        <f t="shared" si="7"/>
        <v>52.8</v>
      </c>
      <c r="AS17" s="43">
        <f t="shared" si="7"/>
        <v>79.099999999999994</v>
      </c>
      <c r="AT17" s="43">
        <f t="shared" si="7"/>
        <v>56.4</v>
      </c>
      <c r="AU17" s="43">
        <f t="shared" si="7"/>
        <v>86.6</v>
      </c>
      <c r="AV17" s="43">
        <f t="shared" si="7"/>
        <v>60.6</v>
      </c>
      <c r="AW17" s="43">
        <f t="shared" si="7"/>
        <v>92.4</v>
      </c>
      <c r="AX17" s="43">
        <f t="shared" si="7"/>
        <v>64.2</v>
      </c>
      <c r="AY17" s="43">
        <f t="shared" si="7"/>
        <v>96.2</v>
      </c>
      <c r="AZ17" s="58">
        <f t="shared" si="7"/>
        <v>67.5</v>
      </c>
    </row>
    <row r="18" spans="1:52">
      <c r="A18" s="1"/>
      <c r="B18" s="8"/>
      <c r="C18" s="10" t="s">
        <v>21</v>
      </c>
      <c r="D18" s="44">
        <f t="shared" ref="D18:I18" si="8">ROUND(D15/D16*100,0)</f>
        <v>0</v>
      </c>
      <c r="E18" s="44">
        <f t="shared" si="8"/>
        <v>0</v>
      </c>
      <c r="F18" s="44">
        <f t="shared" si="8"/>
        <v>0</v>
      </c>
      <c r="G18" s="44">
        <f t="shared" si="8"/>
        <v>0</v>
      </c>
      <c r="H18" s="44">
        <f t="shared" si="8"/>
        <v>0</v>
      </c>
      <c r="I18" s="44">
        <f t="shared" si="8"/>
        <v>0</v>
      </c>
      <c r="J18" s="14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21</v>
      </c>
      <c r="AC18" s="52" t="str">
        <f>IF(ISERROR(ROUND(AC15/AC16*100,0)),"",ROUND(AC15/AC16*100,0))</f>
        <v/>
      </c>
      <c r="AD18" s="52" t="str">
        <f t="shared" ref="AD18:AZ18" si="9">IF(ISERROR(ROUND(AD15/AD16*100,0)),"",ROUND(AD15/AD16*100,0))</f>
        <v/>
      </c>
      <c r="AE18" s="52" t="str">
        <f t="shared" si="9"/>
        <v/>
      </c>
      <c r="AF18" s="52" t="str">
        <f t="shared" si="9"/>
        <v/>
      </c>
      <c r="AG18" s="52" t="str">
        <f t="shared" si="9"/>
        <v/>
      </c>
      <c r="AH18" s="52" t="str">
        <f t="shared" si="9"/>
        <v/>
      </c>
      <c r="AI18" s="52" t="str">
        <f t="shared" si="9"/>
        <v/>
      </c>
      <c r="AJ18" s="52" t="str">
        <f t="shared" si="9"/>
        <v/>
      </c>
      <c r="AK18" s="52" t="str">
        <f t="shared" si="9"/>
        <v/>
      </c>
      <c r="AL18" s="52" t="str">
        <f t="shared" si="9"/>
        <v/>
      </c>
      <c r="AM18" s="52" t="str">
        <f t="shared" si="9"/>
        <v/>
      </c>
      <c r="AN18" s="52" t="str">
        <f t="shared" si="9"/>
        <v/>
      </c>
      <c r="AO18" s="52" t="str">
        <f t="shared" si="9"/>
        <v/>
      </c>
      <c r="AP18" s="52" t="str">
        <f t="shared" si="9"/>
        <v/>
      </c>
      <c r="AQ18" s="52" t="str">
        <f t="shared" si="9"/>
        <v/>
      </c>
      <c r="AR18" s="52" t="str">
        <f t="shared" si="9"/>
        <v/>
      </c>
      <c r="AS18" s="52" t="str">
        <f t="shared" si="9"/>
        <v/>
      </c>
      <c r="AT18" s="52" t="str">
        <f t="shared" si="9"/>
        <v/>
      </c>
      <c r="AU18" s="52" t="str">
        <f t="shared" si="9"/>
        <v/>
      </c>
      <c r="AV18" s="52" t="str">
        <f t="shared" si="9"/>
        <v/>
      </c>
      <c r="AW18" s="52" t="str">
        <f t="shared" si="9"/>
        <v/>
      </c>
      <c r="AX18" s="52" t="str">
        <f t="shared" si="9"/>
        <v/>
      </c>
      <c r="AY18" s="52" t="str">
        <f t="shared" si="9"/>
        <v/>
      </c>
      <c r="AZ18" s="52" t="str">
        <f t="shared" si="9"/>
        <v/>
      </c>
    </row>
    <row r="19" spans="1:52">
      <c r="A19" s="1"/>
      <c r="B19" s="12"/>
      <c r="C19" s="13" t="s">
        <v>22</v>
      </c>
      <c r="D19" s="45">
        <f t="shared" ref="D19:I19" si="10">ROUND(D15/D17*100,0)</f>
        <v>0</v>
      </c>
      <c r="E19" s="45">
        <f t="shared" si="10"/>
        <v>0</v>
      </c>
      <c r="F19" s="45">
        <f t="shared" si="10"/>
        <v>0</v>
      </c>
      <c r="G19" s="45">
        <f t="shared" si="10"/>
        <v>0</v>
      </c>
      <c r="H19" s="45">
        <f t="shared" si="10"/>
        <v>0</v>
      </c>
      <c r="I19" s="45">
        <f t="shared" si="10"/>
        <v>0</v>
      </c>
      <c r="J19" s="14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22</v>
      </c>
      <c r="AC19" s="53" t="str">
        <f>IF(ISERROR(ROUND(AC15/AC17*100,0)),"",ROUND(AC15/AC17*100,0))</f>
        <v/>
      </c>
      <c r="AD19" s="53" t="str">
        <f t="shared" ref="AD19:AZ19" si="11">IF(ISERROR(ROUND(AD15/AD17*100,0)),"",ROUND(AD15/AD17*100,0))</f>
        <v/>
      </c>
      <c r="AE19" s="53" t="str">
        <f t="shared" si="11"/>
        <v/>
      </c>
      <c r="AF19" s="53" t="str">
        <f t="shared" si="11"/>
        <v/>
      </c>
      <c r="AG19" s="53" t="str">
        <f t="shared" si="11"/>
        <v/>
      </c>
      <c r="AH19" s="53" t="str">
        <f t="shared" si="11"/>
        <v/>
      </c>
      <c r="AI19" s="53" t="str">
        <f t="shared" si="11"/>
        <v/>
      </c>
      <c r="AJ19" s="53" t="str">
        <f t="shared" si="11"/>
        <v/>
      </c>
      <c r="AK19" s="53" t="str">
        <f t="shared" si="11"/>
        <v/>
      </c>
      <c r="AL19" s="53" t="str">
        <f t="shared" si="11"/>
        <v/>
      </c>
      <c r="AM19" s="53" t="str">
        <f t="shared" si="11"/>
        <v/>
      </c>
      <c r="AN19" s="53" t="str">
        <f t="shared" si="11"/>
        <v/>
      </c>
      <c r="AO19" s="53" t="str">
        <f t="shared" si="11"/>
        <v/>
      </c>
      <c r="AP19" s="53" t="str">
        <f t="shared" si="11"/>
        <v/>
      </c>
      <c r="AQ19" s="53" t="str">
        <f t="shared" si="11"/>
        <v/>
      </c>
      <c r="AR19" s="53" t="str">
        <f t="shared" si="11"/>
        <v/>
      </c>
      <c r="AS19" s="53" t="str">
        <f t="shared" si="11"/>
        <v/>
      </c>
      <c r="AT19" s="53" t="str">
        <f t="shared" si="11"/>
        <v/>
      </c>
      <c r="AU19" s="53" t="str">
        <f t="shared" si="11"/>
        <v/>
      </c>
      <c r="AV19" s="53" t="str">
        <f t="shared" si="11"/>
        <v/>
      </c>
      <c r="AW19" s="53" t="str">
        <f t="shared" si="11"/>
        <v/>
      </c>
      <c r="AX19" s="53" t="str">
        <f t="shared" si="11"/>
        <v/>
      </c>
      <c r="AY19" s="53" t="str">
        <f t="shared" si="11"/>
        <v/>
      </c>
      <c r="AZ19" s="53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90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91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31" t="s">
        <v>30</v>
      </c>
      <c r="O22" s="131" t="s">
        <v>31</v>
      </c>
      <c r="P22" s="131" t="s">
        <v>32</v>
      </c>
      <c r="Q22" s="131" t="s">
        <v>33</v>
      </c>
      <c r="R22" s="131" t="s">
        <v>34</v>
      </c>
      <c r="S22" s="131" t="s">
        <v>35</v>
      </c>
      <c r="T22" s="131" t="s">
        <v>36</v>
      </c>
      <c r="U22" s="131" t="s">
        <v>86</v>
      </c>
      <c r="V22" s="131" t="s">
        <v>87</v>
      </c>
      <c r="W22" s="131" t="s">
        <v>88</v>
      </c>
      <c r="X22" s="132" t="s">
        <v>89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92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30" t="s">
        <v>62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30" t="s">
        <v>64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30" t="s">
        <v>65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98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99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49"/>
      <c r="Q28" s="149"/>
      <c r="R28" s="149"/>
      <c r="S28" s="149"/>
      <c r="T28" s="149"/>
      <c r="U28" s="149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0"/>
      <c r="Q29" s="50"/>
      <c r="R29" s="50"/>
      <c r="S29" s="50"/>
      <c r="T29" s="50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91" t="s">
        <v>66</v>
      </c>
      <c r="Q30" s="291"/>
      <c r="R30" s="6"/>
      <c r="S30" s="6"/>
      <c r="T30" s="6" t="s">
        <v>93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92" t="s">
        <v>67</v>
      </c>
      <c r="Q32" s="292"/>
      <c r="R32" s="6"/>
      <c r="S32" s="6"/>
      <c r="T32" s="6" t="s">
        <v>93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9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9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28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2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89"/>
      <c r="G45" s="289"/>
      <c r="H45" s="20"/>
      <c r="I45" s="289"/>
      <c r="J45" s="289"/>
      <c r="K45" s="289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89"/>
      <c r="G47" s="289"/>
      <c r="H47" s="20"/>
      <c r="I47" s="289"/>
      <c r="J47" s="289"/>
      <c r="K47" s="289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89"/>
      <c r="G49" s="289"/>
      <c r="H49" s="20"/>
      <c r="I49" s="289"/>
      <c r="J49" s="289"/>
      <c r="K49" s="289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89"/>
      <c r="G51" s="289"/>
      <c r="H51" s="20"/>
      <c r="I51" s="289"/>
      <c r="J51" s="289"/>
      <c r="K51" s="289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0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二十世紀【終了】</vt:lpstr>
      <vt:lpstr>なつひめ・新甘泉【終了】</vt:lpstr>
      <vt:lpstr>王秋【終了】</vt:lpstr>
      <vt:lpstr>Sheet2</vt:lpstr>
      <vt:lpstr>Sheet1</vt:lpstr>
      <vt:lpstr>Sheet1!Print_Area</vt:lpstr>
      <vt:lpstr>なつひめ・新甘泉【終了】!Print_Area</vt:lpstr>
      <vt:lpstr>王秋【終了】!Print_Area</vt:lpstr>
      <vt:lpstr>二十世紀【終了】!Print_Area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2023-08-02T05:39:33Z</cp:lastPrinted>
  <dcterms:created xsi:type="dcterms:W3CDTF">2019-05-14T09:21:45Z</dcterms:created>
  <dcterms:modified xsi:type="dcterms:W3CDTF">2024-11-19T00:16:03Z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