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305" activeTab="0"/>
  </bookViews>
  <sheets>
    <sheet name="総覧" sheetId="1" r:id="rId1"/>
  </sheets>
  <definedNames>
    <definedName name="_xlnm.Print_Area" localSheetId="0">'総覧'!$C$1:$AN$41</definedName>
    <definedName name="_xlnm.Print_Titles" localSheetId="0">'総覧'!$C:$D</definedName>
  </definedNames>
  <calcPr fullCalcOnLoad="1"/>
</workbook>
</file>

<file path=xl/sharedStrings.xml><?xml version="1.0" encoding="utf-8"?>
<sst xmlns="http://schemas.openxmlformats.org/spreadsheetml/2006/main" count="232" uniqueCount="79">
  <si>
    <t>周産期死亡</t>
  </si>
  <si>
    <t>自　然</t>
  </si>
  <si>
    <t>人　工</t>
  </si>
  <si>
    <t>総　数</t>
  </si>
  <si>
    <t>22週以後</t>
  </si>
  <si>
    <t>早期新生児</t>
  </si>
  <si>
    <t>岩美郡　　</t>
  </si>
  <si>
    <t>八頭郡</t>
  </si>
  <si>
    <t>東伯郡</t>
  </si>
  <si>
    <t>西伯郡</t>
  </si>
  <si>
    <t>日野郡</t>
  </si>
  <si>
    <t>男</t>
  </si>
  <si>
    <t>女</t>
  </si>
  <si>
    <t>出生性比（女百対男）</t>
  </si>
  <si>
    <t>出生率</t>
  </si>
  <si>
    <t>（人口千対）</t>
  </si>
  <si>
    <t>死亡率</t>
  </si>
  <si>
    <t>自然増加</t>
  </si>
  <si>
    <t>実数</t>
  </si>
  <si>
    <t>自然増加率</t>
  </si>
  <si>
    <t>実数</t>
  </si>
  <si>
    <t>（出生千対）</t>
  </si>
  <si>
    <t>乳児死亡率</t>
  </si>
  <si>
    <t>新生児死亡</t>
  </si>
  <si>
    <t>乳児死亡（死亡の再掲）</t>
  </si>
  <si>
    <t>新生児死亡率</t>
  </si>
  <si>
    <t>総数</t>
  </si>
  <si>
    <t>死産率（出産千対）</t>
  </si>
  <si>
    <t>婚姻率</t>
  </si>
  <si>
    <t>離婚率</t>
  </si>
  <si>
    <t>八頭町</t>
  </si>
  <si>
    <t>北栄町</t>
  </si>
  <si>
    <t>伯耆町</t>
  </si>
  <si>
    <t>大山町</t>
  </si>
  <si>
    <t>日南町　　　</t>
  </si>
  <si>
    <t>日野町　　　</t>
  </si>
  <si>
    <t>江府町　　　</t>
  </si>
  <si>
    <t>鳥取市</t>
  </si>
  <si>
    <t>米子市</t>
  </si>
  <si>
    <t>倉吉市</t>
  </si>
  <si>
    <t>件数</t>
  </si>
  <si>
    <t>保健所</t>
  </si>
  <si>
    <t>市町村</t>
  </si>
  <si>
    <t>出生</t>
  </si>
  <si>
    <t>死亡</t>
  </si>
  <si>
    <t>死産</t>
  </si>
  <si>
    <t>婚姻</t>
  </si>
  <si>
    <t>離婚</t>
  </si>
  <si>
    <t>件数</t>
  </si>
  <si>
    <t>境港市　　　　　　　　　</t>
  </si>
  <si>
    <t>岩美町　　　</t>
  </si>
  <si>
    <t>若桜町　　　</t>
  </si>
  <si>
    <t>智頭町　　　</t>
  </si>
  <si>
    <t>三朝町　　　</t>
  </si>
  <si>
    <t>湯梨浜町</t>
  </si>
  <si>
    <t>琴浦町</t>
  </si>
  <si>
    <t>日吉津村　　</t>
  </si>
  <si>
    <t>南部町　　　</t>
  </si>
  <si>
    <t>鳥取</t>
  </si>
  <si>
    <t>倉吉</t>
  </si>
  <si>
    <t>米子　　　　　　　　　</t>
  </si>
  <si>
    <t>日野　　　　　　　　　</t>
  </si>
  <si>
    <t>周産期死亡率</t>
  </si>
  <si>
    <t>合計特殊出生率</t>
  </si>
  <si>
    <t>県計</t>
  </si>
  <si>
    <t>第3表</t>
  </si>
  <si>
    <t>人口</t>
  </si>
  <si>
    <t xml:space="preserve">  -</t>
  </si>
  <si>
    <t>-</t>
  </si>
  <si>
    <t>圏域</t>
  </si>
  <si>
    <t>鳥取</t>
  </si>
  <si>
    <t>倉吉</t>
  </si>
  <si>
    <t>米子　　　　　　　　　</t>
  </si>
  <si>
    <t>-</t>
  </si>
  <si>
    <t>注：３）各市町村の合計特殊出生率については、厚生労働省から交付された平成２３年人口動態調査結果を基に、鳥取県福祉保健部福祉保健課が算出したものである。ただし、県計の値については、『平成21年人口動態統計』（厚生労働省）によった。</t>
  </si>
  <si>
    <r>
      <t>　　平成２３年　人口動態総覧、実数・率  （市町村・保健所別）</t>
    </r>
    <r>
      <rPr>
        <b/>
        <sz val="14"/>
        <rFont val="ＭＳ Ｐゴシック"/>
        <family val="3"/>
      </rPr>
      <t>　</t>
    </r>
  </si>
  <si>
    <t>注：２）各項目の率の算出方法については凡例を参照のこと。なお人口千対の値を求めるに当たっては、鳥取県企画部統計課公表の「鳥取県年齢別推計人口　第３表　市町村別推計人口」掲載の人口を用いた。このため、第２表の平成２３年の各項目のうち、人口千対の率と本表の値が一致しないことがある。</t>
  </si>
  <si>
    <t>注：１）本表の各項目の実数は、「平成２３年人口動態統計」（厚生労働省）中巻所収「総覧　第２表　人口動態総覧，都道府県；保健所・市区町村別」掲載の鳥取県内各市町村の数値を、平成２３年１０月１日現在の市町村、保健所管内単位で集計したものである。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</si>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</sst>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  <numFmt numFmtId="178" formatCode="#,##0_ "/>
    <numFmt numFmtId="179" formatCode="#,##0_);[Red]\(#,##0\)"/>
    <numFmt numFmtId="180" formatCode="#,##0.0_ "/>
    <numFmt numFmtId="181" formatCode="#,##0.0_);[Red]\(#,##0.0\)"/>
    <numFmt numFmtId="182" formatCode="#,##0.0;&quot;△ &quot;#,##0.0"/>
    <numFmt numFmtId="183" formatCode="#,##0.00_ "/>
    <numFmt numFmtId="184" formatCode="#,##0.00_);[Red]\(#,##0.00\)"/>
    <numFmt numFmtId="185" formatCode="0.00_);[Red]\(0.00\)"/>
    <numFmt numFmtId="186" formatCode="0.00;&quot;△ &quot;0.00"/>
    <numFmt numFmtId="187" formatCode="0.0_ "/>
    <numFmt numFmtId="188" formatCode="0.0_);[Red]\(0.0\)"/>
    <numFmt numFmtId="189" formatCode="_ * #,##0.0_ ;_ * \-#,##0.0_ ;_ * &quot;-&quot;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double"/>
    </border>
    <border>
      <left style="hair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1" fontId="2" fillId="33" borderId="12" xfId="0" applyNumberFormat="1" applyFont="1" applyFill="1" applyBorder="1" applyAlignment="1">
      <alignment vertical="center"/>
    </xf>
    <xf numFmtId="41" fontId="2" fillId="33" borderId="13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41" fontId="2" fillId="33" borderId="17" xfId="0" applyNumberFormat="1" applyFont="1" applyFill="1" applyBorder="1" applyAlignment="1">
      <alignment vertical="center"/>
    </xf>
    <xf numFmtId="41" fontId="2" fillId="33" borderId="18" xfId="0" applyNumberFormat="1" applyFont="1" applyFill="1" applyBorder="1" applyAlignment="1">
      <alignment vertical="center"/>
    </xf>
    <xf numFmtId="180" fontId="2" fillId="33" borderId="16" xfId="0" applyNumberFormat="1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180" fontId="2" fillId="33" borderId="20" xfId="0" applyNumberFormat="1" applyFont="1" applyFill="1" applyBorder="1" applyAlignment="1">
      <alignment vertical="center"/>
    </xf>
    <xf numFmtId="41" fontId="2" fillId="33" borderId="20" xfId="0" applyNumberFormat="1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41" fontId="2" fillId="33" borderId="22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distributed" vertical="center" shrinkToFit="1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176" fontId="2" fillId="33" borderId="28" xfId="0" applyNumberFormat="1" applyFont="1" applyFill="1" applyBorder="1" applyAlignment="1">
      <alignment vertical="center"/>
    </xf>
    <xf numFmtId="176" fontId="2" fillId="33" borderId="18" xfId="0" applyNumberFormat="1" applyFont="1" applyFill="1" applyBorder="1" applyAlignment="1">
      <alignment vertical="center"/>
    </xf>
    <xf numFmtId="176" fontId="2" fillId="33" borderId="29" xfId="0" applyNumberFormat="1" applyFont="1" applyFill="1" applyBorder="1" applyAlignment="1">
      <alignment vertical="center"/>
    </xf>
    <xf numFmtId="180" fontId="2" fillId="33" borderId="30" xfId="0" applyNumberFormat="1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41" fontId="2" fillId="33" borderId="33" xfId="0" applyNumberFormat="1" applyFont="1" applyFill="1" applyBorder="1" applyAlignment="1">
      <alignment vertical="center"/>
    </xf>
    <xf numFmtId="176" fontId="2" fillId="33" borderId="33" xfId="0" applyNumberFormat="1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176" fontId="2" fillId="33" borderId="17" xfId="0" applyNumberFormat="1" applyFont="1" applyFill="1" applyBorder="1" applyAlignment="1">
      <alignment vertical="center"/>
    </xf>
    <xf numFmtId="186" fontId="3" fillId="33" borderId="0" xfId="0" applyNumberFormat="1" applyFont="1" applyFill="1" applyAlignment="1">
      <alignment vertical="center"/>
    </xf>
    <xf numFmtId="186" fontId="2" fillId="33" borderId="0" xfId="0" applyNumberFormat="1" applyFont="1" applyFill="1" applyAlignment="1">
      <alignment vertical="center"/>
    </xf>
    <xf numFmtId="186" fontId="2" fillId="33" borderId="19" xfId="0" applyNumberFormat="1" applyFont="1" applyFill="1" applyBorder="1" applyAlignment="1">
      <alignment horizontal="center" vertical="center"/>
    </xf>
    <xf numFmtId="186" fontId="2" fillId="33" borderId="10" xfId="0" applyNumberFormat="1" applyFont="1" applyFill="1" applyBorder="1" applyAlignment="1">
      <alignment horizontal="center" vertical="center"/>
    </xf>
    <xf numFmtId="186" fontId="2" fillId="33" borderId="20" xfId="0" applyNumberFormat="1" applyFont="1" applyFill="1" applyBorder="1" applyAlignment="1">
      <alignment vertical="center"/>
    </xf>
    <xf numFmtId="186" fontId="2" fillId="33" borderId="35" xfId="0" applyNumberFormat="1" applyFont="1" applyFill="1" applyBorder="1" applyAlignment="1">
      <alignment vertical="center"/>
    </xf>
    <xf numFmtId="186" fontId="2" fillId="33" borderId="19" xfId="0" applyNumberFormat="1" applyFont="1" applyFill="1" applyBorder="1" applyAlignment="1">
      <alignment vertical="center"/>
    </xf>
    <xf numFmtId="186" fontId="2" fillId="33" borderId="15" xfId="0" applyNumberFormat="1" applyFont="1" applyFill="1" applyBorder="1" applyAlignment="1">
      <alignment vertical="center"/>
    </xf>
    <xf numFmtId="186" fontId="4" fillId="33" borderId="0" xfId="0" applyNumberFormat="1" applyFont="1" applyFill="1" applyAlignment="1">
      <alignment vertical="center"/>
    </xf>
    <xf numFmtId="186" fontId="0" fillId="33" borderId="0" xfId="0" applyNumberFormat="1" applyFill="1" applyAlignment="1">
      <alignment vertical="center"/>
    </xf>
    <xf numFmtId="188" fontId="3" fillId="33" borderId="0" xfId="0" applyNumberFormat="1" applyFont="1" applyFill="1" applyAlignment="1">
      <alignment vertical="center"/>
    </xf>
    <xf numFmtId="188" fontId="2" fillId="33" borderId="0" xfId="0" applyNumberFormat="1" applyFont="1" applyFill="1" applyAlignment="1">
      <alignment vertical="center"/>
    </xf>
    <xf numFmtId="188" fontId="2" fillId="33" borderId="14" xfId="0" applyNumberFormat="1" applyFont="1" applyFill="1" applyBorder="1" applyAlignment="1">
      <alignment horizontal="center" vertical="center"/>
    </xf>
    <xf numFmtId="188" fontId="2" fillId="33" borderId="36" xfId="0" applyNumberFormat="1" applyFont="1" applyFill="1" applyBorder="1" applyAlignment="1">
      <alignment horizontal="center" vertical="center"/>
    </xf>
    <xf numFmtId="188" fontId="2" fillId="33" borderId="15" xfId="0" applyNumberFormat="1" applyFont="1" applyFill="1" applyBorder="1" applyAlignment="1">
      <alignment horizontal="right" vertical="center"/>
    </xf>
    <xf numFmtId="188" fontId="2" fillId="33" borderId="16" xfId="0" applyNumberFormat="1" applyFont="1" applyFill="1" applyBorder="1" applyAlignment="1">
      <alignment horizontal="right" vertical="center"/>
    </xf>
    <xf numFmtId="188" fontId="2" fillId="33" borderId="14" xfId="0" applyNumberFormat="1" applyFont="1" applyFill="1" applyBorder="1" applyAlignment="1">
      <alignment horizontal="right" vertical="center"/>
    </xf>
    <xf numFmtId="188" fontId="4" fillId="33" borderId="0" xfId="0" applyNumberFormat="1" applyFont="1" applyFill="1" applyAlignment="1">
      <alignment vertical="center"/>
    </xf>
    <xf numFmtId="188" fontId="0" fillId="33" borderId="0" xfId="0" applyNumberForma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1" fontId="2" fillId="0" borderId="39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40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41" xfId="0" applyNumberFormat="1" applyFont="1" applyFill="1" applyBorder="1" applyAlignment="1">
      <alignment vertical="center"/>
    </xf>
    <xf numFmtId="41" fontId="2" fillId="0" borderId="4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1" fontId="2" fillId="0" borderId="45" xfId="0" applyNumberFormat="1" applyFont="1" applyFill="1" applyBorder="1" applyAlignment="1">
      <alignment vertical="center"/>
    </xf>
    <xf numFmtId="41" fontId="2" fillId="0" borderId="46" xfId="0" applyNumberFormat="1" applyFont="1" applyFill="1" applyBorder="1" applyAlignment="1">
      <alignment vertical="center"/>
    </xf>
    <xf numFmtId="181" fontId="2" fillId="0" borderId="47" xfId="0" applyNumberFormat="1" applyFont="1" applyFill="1" applyBorder="1" applyAlignment="1">
      <alignment vertical="center"/>
    </xf>
    <xf numFmtId="181" fontId="2" fillId="0" borderId="48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vertical="center"/>
    </xf>
    <xf numFmtId="41" fontId="2" fillId="0" borderId="49" xfId="0" applyNumberFormat="1" applyFont="1" applyFill="1" applyBorder="1" applyAlignment="1">
      <alignment vertical="center"/>
    </xf>
    <xf numFmtId="181" fontId="2" fillId="0" borderId="50" xfId="0" applyNumberFormat="1" applyFont="1" applyFill="1" applyBorder="1" applyAlignment="1">
      <alignment vertical="center"/>
    </xf>
    <xf numFmtId="181" fontId="2" fillId="0" borderId="35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>
      <alignment vertical="center"/>
    </xf>
    <xf numFmtId="181" fontId="2" fillId="0" borderId="51" xfId="0" applyNumberFormat="1" applyFont="1" applyFill="1" applyBorder="1" applyAlignment="1">
      <alignment vertical="center"/>
    </xf>
    <xf numFmtId="181" fontId="2" fillId="0" borderId="19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181" fontId="2" fillId="0" borderId="52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180" fontId="2" fillId="0" borderId="48" xfId="0" applyNumberFormat="1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54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vertical="center"/>
    </xf>
    <xf numFmtId="0" fontId="2" fillId="0" borderId="55" xfId="0" applyFont="1" applyFill="1" applyBorder="1" applyAlignment="1">
      <alignment horizontal="center" vertical="center"/>
    </xf>
    <xf numFmtId="41" fontId="2" fillId="0" borderId="56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41" fontId="2" fillId="0" borderId="57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center" vertical="center"/>
    </xf>
    <xf numFmtId="180" fontId="2" fillId="0" borderId="52" xfId="0" applyNumberFormat="1" applyFont="1" applyFill="1" applyBorder="1" applyAlignment="1">
      <alignment vertical="center"/>
    </xf>
    <xf numFmtId="180" fontId="2" fillId="0" borderId="20" xfId="0" applyNumberFormat="1" applyFont="1" applyFill="1" applyBorder="1" applyAlignment="1">
      <alignment vertical="center"/>
    </xf>
    <xf numFmtId="180" fontId="2" fillId="0" borderId="59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horizontal="right" vertical="center"/>
    </xf>
    <xf numFmtId="41" fontId="2" fillId="0" borderId="49" xfId="0" applyNumberFormat="1" applyFont="1" applyFill="1" applyBorder="1" applyAlignment="1">
      <alignment horizontal="right" vertical="center"/>
    </xf>
    <xf numFmtId="180" fontId="2" fillId="0" borderId="60" xfId="0" applyNumberFormat="1" applyFont="1" applyFill="1" applyBorder="1" applyAlignment="1">
      <alignment vertical="center"/>
    </xf>
    <xf numFmtId="180" fontId="2" fillId="0" borderId="61" xfId="0" applyNumberFormat="1" applyFont="1" applyFill="1" applyBorder="1" applyAlignment="1">
      <alignment vertical="center"/>
    </xf>
    <xf numFmtId="180" fontId="2" fillId="0" borderId="62" xfId="0" applyNumberFormat="1" applyFont="1" applyFill="1" applyBorder="1" applyAlignment="1">
      <alignment vertical="center"/>
    </xf>
    <xf numFmtId="180" fontId="2" fillId="0" borderId="50" xfId="0" applyNumberFormat="1" applyFont="1" applyFill="1" applyBorder="1" applyAlignment="1">
      <alignment vertical="center"/>
    </xf>
    <xf numFmtId="180" fontId="2" fillId="0" borderId="35" xfId="0" applyNumberFormat="1" applyFont="1" applyFill="1" applyBorder="1" applyAlignment="1">
      <alignment vertical="center"/>
    </xf>
    <xf numFmtId="180" fontId="2" fillId="0" borderId="63" xfId="0" applyNumberFormat="1" applyFont="1" applyFill="1" applyBorder="1" applyAlignment="1">
      <alignment vertical="center"/>
    </xf>
    <xf numFmtId="41" fontId="2" fillId="0" borderId="63" xfId="0" applyNumberFormat="1" applyFont="1" applyFill="1" applyBorder="1" applyAlignment="1">
      <alignment vertical="center"/>
    </xf>
    <xf numFmtId="180" fontId="2" fillId="0" borderId="51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180" fontId="2" fillId="0" borderId="64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horizontal="right" vertical="center"/>
    </xf>
    <xf numFmtId="180" fontId="2" fillId="0" borderId="65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1" fontId="2" fillId="0" borderId="66" xfId="0" applyNumberFormat="1" applyFont="1" applyFill="1" applyBorder="1" applyAlignment="1">
      <alignment vertical="center"/>
    </xf>
    <xf numFmtId="180" fontId="2" fillId="0" borderId="67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68" xfId="0" applyNumberFormat="1" applyFont="1" applyFill="1" applyBorder="1" applyAlignment="1">
      <alignment vertical="center"/>
    </xf>
    <xf numFmtId="41" fontId="2" fillId="0" borderId="69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45" xfId="0" applyNumberFormat="1" applyFont="1" applyFill="1" applyBorder="1" applyAlignment="1">
      <alignment horizontal="right" vertical="center"/>
    </xf>
    <xf numFmtId="41" fontId="2" fillId="0" borderId="52" xfId="0" applyNumberFormat="1" applyFont="1" applyFill="1" applyBorder="1" applyAlignment="1">
      <alignment vertical="center"/>
    </xf>
    <xf numFmtId="41" fontId="2" fillId="0" borderId="70" xfId="0" applyNumberFormat="1" applyFont="1" applyFill="1" applyBorder="1" applyAlignment="1">
      <alignment vertical="center"/>
    </xf>
    <xf numFmtId="41" fontId="2" fillId="0" borderId="65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vertical="center"/>
    </xf>
    <xf numFmtId="187" fontId="2" fillId="0" borderId="0" xfId="0" applyNumberFormat="1" applyFont="1" applyFill="1" applyAlignment="1">
      <alignment vertical="center"/>
    </xf>
    <xf numFmtId="187" fontId="2" fillId="0" borderId="1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87" fontId="2" fillId="0" borderId="53" xfId="0" applyNumberFormat="1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187" fontId="2" fillId="0" borderId="45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vertical="center"/>
    </xf>
    <xf numFmtId="184" fontId="2" fillId="0" borderId="20" xfId="0" applyNumberFormat="1" applyFont="1" applyFill="1" applyBorder="1" applyAlignment="1">
      <alignment vertical="center"/>
    </xf>
    <xf numFmtId="187" fontId="2" fillId="0" borderId="16" xfId="0" applyNumberFormat="1" applyFont="1" applyFill="1" applyBorder="1" applyAlignment="1">
      <alignment vertical="center"/>
    </xf>
    <xf numFmtId="184" fontId="2" fillId="0" borderId="35" xfId="0" applyNumberFormat="1" applyFont="1" applyFill="1" applyBorder="1" applyAlignment="1">
      <alignment vertical="center"/>
    </xf>
    <xf numFmtId="187" fontId="2" fillId="0" borderId="14" xfId="0" applyNumberFormat="1" applyFont="1" applyFill="1" applyBorder="1" applyAlignment="1">
      <alignment vertical="center"/>
    </xf>
    <xf numFmtId="184" fontId="2" fillId="0" borderId="19" xfId="0" applyNumberFormat="1" applyFont="1" applyFill="1" applyBorder="1" applyAlignment="1">
      <alignment vertical="center"/>
    </xf>
    <xf numFmtId="187" fontId="2" fillId="0" borderId="15" xfId="0" applyNumberFormat="1" applyFont="1" applyFill="1" applyBorder="1" applyAlignment="1">
      <alignment vertical="center"/>
    </xf>
    <xf numFmtId="184" fontId="2" fillId="0" borderId="15" xfId="0" applyNumberFormat="1" applyFont="1" applyFill="1" applyBorder="1" applyAlignment="1">
      <alignment vertical="center"/>
    </xf>
    <xf numFmtId="187" fontId="4" fillId="0" borderId="0" xfId="0" applyNumberFormat="1" applyFont="1" applyFill="1" applyAlignment="1">
      <alignment vertical="center"/>
    </xf>
    <xf numFmtId="187" fontId="0" fillId="0" borderId="0" xfId="0" applyNumberFormat="1" applyFill="1" applyAlignment="1">
      <alignment vertical="center"/>
    </xf>
    <xf numFmtId="183" fontId="2" fillId="0" borderId="34" xfId="0" applyNumberFormat="1" applyFont="1" applyFill="1" applyBorder="1" applyAlignment="1">
      <alignment vertical="center"/>
    </xf>
    <xf numFmtId="183" fontId="2" fillId="0" borderId="26" xfId="0" applyNumberFormat="1" applyFont="1" applyFill="1" applyBorder="1" applyAlignment="1">
      <alignment vertical="center"/>
    </xf>
    <xf numFmtId="183" fontId="2" fillId="0" borderId="32" xfId="0" applyNumberFormat="1" applyFont="1" applyFill="1" applyBorder="1" applyAlignment="1">
      <alignment vertical="center"/>
    </xf>
    <xf numFmtId="183" fontId="2" fillId="0" borderId="31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40" xfId="0" applyNumberFormat="1" applyFont="1" applyFill="1" applyBorder="1" applyAlignment="1">
      <alignment vertical="center"/>
    </xf>
    <xf numFmtId="189" fontId="2" fillId="0" borderId="49" xfId="0" applyNumberFormat="1" applyFont="1" applyFill="1" applyBorder="1" applyAlignment="1">
      <alignment vertical="center"/>
    </xf>
    <xf numFmtId="189" fontId="2" fillId="0" borderId="68" xfId="0" applyNumberFormat="1" applyFont="1" applyFill="1" applyBorder="1" applyAlignment="1">
      <alignment vertical="center"/>
    </xf>
    <xf numFmtId="189" fontId="2" fillId="0" borderId="63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horizontal="right" vertical="center"/>
    </xf>
    <xf numFmtId="41" fontId="2" fillId="0" borderId="18" xfId="0" applyNumberFormat="1" applyFont="1" applyFill="1" applyBorder="1" applyAlignment="1">
      <alignment horizontal="right" vertical="center"/>
    </xf>
    <xf numFmtId="41" fontId="2" fillId="0" borderId="72" xfId="0" applyNumberFormat="1" applyFont="1" applyFill="1" applyBorder="1" applyAlignment="1">
      <alignment vertical="center"/>
    </xf>
    <xf numFmtId="41" fontId="2" fillId="0" borderId="73" xfId="0" applyNumberFormat="1" applyFont="1" applyFill="1" applyBorder="1" applyAlignment="1">
      <alignment vertical="center"/>
    </xf>
    <xf numFmtId="41" fontId="2" fillId="0" borderId="74" xfId="0" applyNumberFormat="1" applyFont="1" applyFill="1" applyBorder="1" applyAlignment="1">
      <alignment vertical="center"/>
    </xf>
    <xf numFmtId="41" fontId="2" fillId="33" borderId="75" xfId="0" applyNumberFormat="1" applyFont="1" applyFill="1" applyBorder="1" applyAlignment="1">
      <alignment vertical="center"/>
    </xf>
    <xf numFmtId="41" fontId="2" fillId="33" borderId="40" xfId="0" applyNumberFormat="1" applyFont="1" applyFill="1" applyBorder="1" applyAlignment="1">
      <alignment vertical="center"/>
    </xf>
    <xf numFmtId="41" fontId="2" fillId="0" borderId="40" xfId="0" applyNumberFormat="1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2" fillId="0" borderId="50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187" fontId="2" fillId="0" borderId="35" xfId="0" applyNumberFormat="1" applyFont="1" applyFill="1" applyBorder="1" applyAlignment="1">
      <alignment vertical="center"/>
    </xf>
    <xf numFmtId="183" fontId="2" fillId="0" borderId="23" xfId="0" applyNumberFormat="1" applyFont="1" applyFill="1" applyBorder="1" applyAlignment="1">
      <alignment vertical="center"/>
    </xf>
    <xf numFmtId="183" fontId="2" fillId="0" borderId="76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184" fontId="2" fillId="0" borderId="16" xfId="0" applyNumberFormat="1" applyFont="1" applyFill="1" applyBorder="1" applyAlignment="1">
      <alignment vertical="center"/>
    </xf>
    <xf numFmtId="176" fontId="2" fillId="33" borderId="13" xfId="0" applyNumberFormat="1" applyFont="1" applyFill="1" applyBorder="1" applyAlignment="1">
      <alignment vertical="center"/>
    </xf>
    <xf numFmtId="0" fontId="2" fillId="33" borderId="30" xfId="0" applyFont="1" applyFill="1" applyBorder="1" applyAlignment="1">
      <alignment horizontal="distributed" vertical="center"/>
    </xf>
    <xf numFmtId="189" fontId="2" fillId="0" borderId="50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89" fontId="2" fillId="0" borderId="40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horizontal="right" vertical="center"/>
    </xf>
    <xf numFmtId="188" fontId="2" fillId="33" borderId="19" xfId="0" applyNumberFormat="1" applyFont="1" applyFill="1" applyBorder="1" applyAlignment="1">
      <alignment horizontal="right" vertical="center"/>
    </xf>
    <xf numFmtId="41" fontId="2" fillId="0" borderId="75" xfId="0" applyNumberFormat="1" applyFont="1" applyFill="1" applyBorder="1" applyAlignment="1">
      <alignment vertical="center"/>
    </xf>
    <xf numFmtId="41" fontId="2" fillId="0" borderId="77" xfId="0" applyNumberFormat="1" applyFont="1" applyFill="1" applyBorder="1" applyAlignment="1">
      <alignment vertical="center"/>
    </xf>
    <xf numFmtId="180" fontId="2" fillId="0" borderId="39" xfId="0" applyNumberFormat="1" applyFont="1" applyFill="1" applyBorder="1" applyAlignment="1">
      <alignment vertical="center"/>
    </xf>
    <xf numFmtId="180" fontId="2" fillId="0" borderId="76" xfId="0" applyNumberFormat="1" applyFont="1" applyFill="1" applyBorder="1" applyAlignment="1">
      <alignment vertical="center"/>
    </xf>
    <xf numFmtId="188" fontId="2" fillId="33" borderId="30" xfId="0" applyNumberFormat="1" applyFont="1" applyFill="1" applyBorder="1" applyAlignment="1">
      <alignment vertical="center"/>
    </xf>
    <xf numFmtId="188" fontId="2" fillId="0" borderId="16" xfId="0" applyNumberFormat="1" applyFont="1" applyFill="1" applyBorder="1" applyAlignment="1">
      <alignment vertical="center"/>
    </xf>
    <xf numFmtId="188" fontId="2" fillId="33" borderId="15" xfId="0" applyNumberFormat="1" applyFont="1" applyFill="1" applyBorder="1" applyAlignment="1">
      <alignment vertical="center"/>
    </xf>
    <xf numFmtId="41" fontId="2" fillId="0" borderId="67" xfId="0" applyNumberFormat="1" applyFont="1" applyFill="1" applyBorder="1" applyAlignment="1">
      <alignment vertical="center"/>
    </xf>
    <xf numFmtId="180" fontId="2" fillId="33" borderId="19" xfId="0" applyNumberFormat="1" applyFont="1" applyFill="1" applyBorder="1" applyAlignment="1">
      <alignment vertical="center"/>
    </xf>
    <xf numFmtId="180" fontId="2" fillId="33" borderId="35" xfId="0" applyNumberFormat="1" applyFont="1" applyFill="1" applyBorder="1" applyAlignment="1">
      <alignment vertical="center"/>
    </xf>
    <xf numFmtId="41" fontId="2" fillId="33" borderId="57" xfId="0" applyNumberFormat="1" applyFont="1" applyFill="1" applyBorder="1" applyAlignment="1">
      <alignment vertical="center"/>
    </xf>
    <xf numFmtId="41" fontId="2" fillId="33" borderId="24" xfId="0" applyNumberFormat="1" applyFont="1" applyFill="1" applyBorder="1" applyAlignment="1">
      <alignment vertical="center"/>
    </xf>
    <xf numFmtId="41" fontId="2" fillId="33" borderId="56" xfId="0" applyNumberFormat="1" applyFont="1" applyFill="1" applyBorder="1" applyAlignment="1">
      <alignment vertical="center"/>
    </xf>
    <xf numFmtId="41" fontId="2" fillId="33" borderId="19" xfId="0" applyNumberFormat="1" applyFont="1" applyFill="1" applyBorder="1" applyAlignment="1">
      <alignment vertical="center"/>
    </xf>
    <xf numFmtId="41" fontId="2" fillId="33" borderId="35" xfId="0" applyNumberFormat="1" applyFont="1" applyFill="1" applyBorder="1" applyAlignment="1">
      <alignment vertical="center"/>
    </xf>
    <xf numFmtId="41" fontId="2" fillId="33" borderId="54" xfId="0" applyNumberFormat="1" applyFont="1" applyFill="1" applyBorder="1" applyAlignment="1">
      <alignment vertical="center"/>
    </xf>
    <xf numFmtId="41" fontId="2" fillId="33" borderId="49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horizontal="right" vertical="center"/>
    </xf>
    <xf numFmtId="0" fontId="2" fillId="33" borderId="60" xfId="0" applyFont="1" applyFill="1" applyBorder="1" applyAlignment="1">
      <alignment vertical="center" textRotation="255" wrapText="1"/>
    </xf>
    <xf numFmtId="0" fontId="0" fillId="0" borderId="50" xfId="0" applyBorder="1" applyAlignment="1">
      <alignment vertical="center" textRotation="255" wrapText="1"/>
    </xf>
    <xf numFmtId="0" fontId="0" fillId="0" borderId="52" xfId="0" applyBorder="1" applyAlignment="1">
      <alignment vertical="center" textRotation="255" wrapText="1"/>
    </xf>
    <xf numFmtId="0" fontId="2" fillId="33" borderId="24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78" xfId="0" applyFont="1" applyFill="1" applyBorder="1" applyAlignment="1">
      <alignment vertical="center" wrapText="1"/>
    </xf>
    <xf numFmtId="0" fontId="2" fillId="33" borderId="79" xfId="0" applyFont="1" applyFill="1" applyBorder="1" applyAlignment="1">
      <alignment vertical="center" wrapText="1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2" fillId="33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distributed" vertical="center"/>
    </xf>
    <xf numFmtId="0" fontId="2" fillId="33" borderId="76" xfId="0" applyFont="1" applyFill="1" applyBorder="1" applyAlignment="1">
      <alignment horizontal="distributed" vertical="center"/>
    </xf>
    <xf numFmtId="0" fontId="2" fillId="33" borderId="84" xfId="0" applyFont="1" applyFill="1" applyBorder="1" applyAlignment="1">
      <alignment horizontal="distributed" vertical="center"/>
    </xf>
    <xf numFmtId="0" fontId="2" fillId="33" borderId="85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33" borderId="89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vertical="center"/>
    </xf>
    <xf numFmtId="0" fontId="2" fillId="33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showGridLines="0" tabSelected="1" view="pageBreakPreview" zoomScale="85" zoomScaleNormal="85" zoomScaleSheetLayoutView="85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1" sqref="C1"/>
    </sheetView>
  </sheetViews>
  <sheetFormatPr defaultColWidth="9.00390625" defaultRowHeight="13.5"/>
  <cols>
    <col min="1" max="1" width="4.75390625" style="1" hidden="1" customWidth="1"/>
    <col min="2" max="2" width="9.375" style="1" hidden="1" customWidth="1"/>
    <col min="3" max="3" width="3.375" style="1" customWidth="1"/>
    <col min="4" max="4" width="12.50390625" style="1" customWidth="1"/>
    <col min="5" max="5" width="8.625" style="67" customWidth="1"/>
    <col min="6" max="6" width="8.00390625" style="67" customWidth="1"/>
    <col min="7" max="7" width="8.50390625" style="67" customWidth="1"/>
    <col min="8" max="8" width="12.00390625" style="67" customWidth="1"/>
    <col min="9" max="9" width="10.875" style="67" customWidth="1"/>
    <col min="10" max="10" width="8.625" style="1" customWidth="1"/>
    <col min="11" max="11" width="8.625" style="67" customWidth="1"/>
    <col min="12" max="12" width="8.875" style="67" customWidth="1"/>
    <col min="13" max="13" width="12.00390625" style="67" customWidth="1"/>
    <col min="14" max="14" width="9.625" style="1" customWidth="1"/>
    <col min="15" max="15" width="11.875" style="46" customWidth="1"/>
    <col min="16" max="16" width="8.50390625" style="67" customWidth="1"/>
    <col min="17" max="18" width="4.25390625" style="67" customWidth="1"/>
    <col min="19" max="19" width="12.00390625" style="55" customWidth="1"/>
    <col min="20" max="20" width="6.875" style="1" customWidth="1"/>
    <col min="21" max="21" width="4.50390625" style="1" customWidth="1"/>
    <col min="22" max="22" width="4.625" style="1" customWidth="1"/>
    <col min="23" max="23" width="12.375" style="1" customWidth="1"/>
    <col min="24" max="25" width="6.75390625" style="67" customWidth="1"/>
    <col min="26" max="26" width="6.625" style="67" customWidth="1"/>
    <col min="27" max="27" width="7.625" style="67" customWidth="1"/>
    <col min="28" max="28" width="9.125" style="67" bestFit="1" customWidth="1"/>
    <col min="29" max="29" width="9.00390625" style="67" customWidth="1"/>
    <col min="30" max="30" width="9.125" style="67" customWidth="1"/>
    <col min="31" max="31" width="9.75390625" style="67" customWidth="1"/>
    <col min="32" max="32" width="10.375" style="67" customWidth="1"/>
    <col min="33" max="34" width="9.00390625" style="67" customWidth="1"/>
    <col min="35" max="35" width="12.125" style="67" customWidth="1"/>
    <col min="36" max="36" width="9.00390625" style="67" customWidth="1"/>
    <col min="37" max="37" width="11.625" style="150" customWidth="1"/>
    <col min="38" max="38" width="9.00390625" style="67" customWidth="1"/>
    <col min="39" max="39" width="11.50390625" style="67" customWidth="1"/>
    <col min="40" max="40" width="9.00390625" style="67" customWidth="1"/>
    <col min="41" max="16384" width="9.00390625" style="1" customWidth="1"/>
  </cols>
  <sheetData>
    <row r="1" spans="3:40" s="2" customFormat="1" ht="21.75" customHeight="1">
      <c r="C1" s="2" t="s">
        <v>65</v>
      </c>
      <c r="E1" s="56" t="s">
        <v>75</v>
      </c>
      <c r="F1" s="56"/>
      <c r="G1" s="56"/>
      <c r="H1" s="56"/>
      <c r="I1" s="56"/>
      <c r="K1" s="56"/>
      <c r="L1" s="56"/>
      <c r="M1" s="56"/>
      <c r="O1" s="37"/>
      <c r="P1" s="56"/>
      <c r="Q1" s="56"/>
      <c r="R1" s="56"/>
      <c r="S1" s="47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134"/>
      <c r="AL1" s="56"/>
      <c r="AM1" s="56"/>
      <c r="AN1" s="56"/>
    </row>
    <row r="2" spans="5:40" s="3" customFormat="1" ht="14.25" thickBot="1">
      <c r="E2" s="57"/>
      <c r="F2" s="57"/>
      <c r="G2" s="57"/>
      <c r="H2" s="57"/>
      <c r="I2" s="57"/>
      <c r="K2" s="57"/>
      <c r="L2" s="57"/>
      <c r="M2" s="57"/>
      <c r="O2" s="38"/>
      <c r="P2" s="57"/>
      <c r="Q2" s="57"/>
      <c r="R2" s="57"/>
      <c r="S2" s="48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135"/>
      <c r="AL2" s="57"/>
      <c r="AM2" s="57"/>
      <c r="AN2" s="57"/>
    </row>
    <row r="3" spans="2:40" s="3" customFormat="1" ht="13.5">
      <c r="B3" s="24"/>
      <c r="C3" s="213" t="s">
        <v>42</v>
      </c>
      <c r="D3" s="214"/>
      <c r="E3" s="230" t="s">
        <v>43</v>
      </c>
      <c r="F3" s="230"/>
      <c r="G3" s="230"/>
      <c r="H3" s="231"/>
      <c r="I3" s="227" t="s">
        <v>13</v>
      </c>
      <c r="J3" s="213" t="s">
        <v>44</v>
      </c>
      <c r="K3" s="212"/>
      <c r="L3" s="212"/>
      <c r="M3" s="214"/>
      <c r="N3" s="212" t="s">
        <v>17</v>
      </c>
      <c r="O3" s="212"/>
      <c r="P3" s="232" t="s">
        <v>24</v>
      </c>
      <c r="Q3" s="233"/>
      <c r="R3" s="233"/>
      <c r="S3" s="234"/>
      <c r="T3" s="218" t="s">
        <v>23</v>
      </c>
      <c r="U3" s="218"/>
      <c r="V3" s="218"/>
      <c r="W3" s="218"/>
      <c r="X3" s="247" t="s">
        <v>45</v>
      </c>
      <c r="Y3" s="218"/>
      <c r="Z3" s="218"/>
      <c r="AA3" s="218"/>
      <c r="AB3" s="218"/>
      <c r="AC3" s="248"/>
      <c r="AD3" s="218" t="s">
        <v>0</v>
      </c>
      <c r="AE3" s="218"/>
      <c r="AF3" s="218"/>
      <c r="AG3" s="218"/>
      <c r="AH3" s="218"/>
      <c r="AI3" s="218"/>
      <c r="AJ3" s="238" t="s">
        <v>46</v>
      </c>
      <c r="AK3" s="239"/>
      <c r="AL3" s="218" t="s">
        <v>47</v>
      </c>
      <c r="AM3" s="218"/>
      <c r="AN3" s="235" t="s">
        <v>63</v>
      </c>
    </row>
    <row r="4" spans="2:40" s="3" customFormat="1" ht="13.5">
      <c r="B4" s="25"/>
      <c r="C4" s="223"/>
      <c r="D4" s="224"/>
      <c r="E4" s="209" t="s">
        <v>20</v>
      </c>
      <c r="F4" s="209"/>
      <c r="G4" s="210"/>
      <c r="H4" s="68" t="s">
        <v>14</v>
      </c>
      <c r="I4" s="228"/>
      <c r="J4" s="215" t="s">
        <v>20</v>
      </c>
      <c r="K4" s="209"/>
      <c r="L4" s="209"/>
      <c r="M4" s="89" t="s">
        <v>16</v>
      </c>
      <c r="N4" s="216" t="s">
        <v>18</v>
      </c>
      <c r="O4" s="39" t="s">
        <v>19</v>
      </c>
      <c r="P4" s="215" t="s">
        <v>20</v>
      </c>
      <c r="Q4" s="209"/>
      <c r="R4" s="210"/>
      <c r="S4" s="49" t="s">
        <v>22</v>
      </c>
      <c r="T4" s="240" t="s">
        <v>20</v>
      </c>
      <c r="U4" s="240"/>
      <c r="V4" s="241"/>
      <c r="W4" s="14" t="s">
        <v>25</v>
      </c>
      <c r="X4" s="215" t="s">
        <v>18</v>
      </c>
      <c r="Y4" s="209"/>
      <c r="Z4" s="210"/>
      <c r="AA4" s="211" t="s">
        <v>27</v>
      </c>
      <c r="AB4" s="209"/>
      <c r="AC4" s="246"/>
      <c r="AD4" s="209" t="s">
        <v>18</v>
      </c>
      <c r="AE4" s="209"/>
      <c r="AF4" s="210"/>
      <c r="AG4" s="211" t="s">
        <v>62</v>
      </c>
      <c r="AH4" s="209"/>
      <c r="AI4" s="209"/>
      <c r="AJ4" s="244" t="s">
        <v>40</v>
      </c>
      <c r="AK4" s="136" t="s">
        <v>28</v>
      </c>
      <c r="AL4" s="242" t="s">
        <v>48</v>
      </c>
      <c r="AM4" s="137" t="s">
        <v>29</v>
      </c>
      <c r="AN4" s="236"/>
    </row>
    <row r="5" spans="2:40" s="3" customFormat="1" ht="15" customHeight="1" thickBot="1">
      <c r="B5" s="26" t="s">
        <v>66</v>
      </c>
      <c r="C5" s="225"/>
      <c r="D5" s="226"/>
      <c r="E5" s="69" t="s">
        <v>26</v>
      </c>
      <c r="F5" s="70" t="s">
        <v>11</v>
      </c>
      <c r="G5" s="71" t="s">
        <v>12</v>
      </c>
      <c r="H5" s="72" t="s">
        <v>15</v>
      </c>
      <c r="I5" s="229"/>
      <c r="J5" s="99" t="s">
        <v>26</v>
      </c>
      <c r="K5" s="70" t="s">
        <v>11</v>
      </c>
      <c r="L5" s="71" t="s">
        <v>12</v>
      </c>
      <c r="M5" s="90" t="s">
        <v>15</v>
      </c>
      <c r="N5" s="217"/>
      <c r="O5" s="40" t="s">
        <v>15</v>
      </c>
      <c r="P5" s="99" t="s">
        <v>26</v>
      </c>
      <c r="Q5" s="58" t="s">
        <v>11</v>
      </c>
      <c r="R5" s="59" t="s">
        <v>12</v>
      </c>
      <c r="S5" s="50" t="s">
        <v>21</v>
      </c>
      <c r="T5" s="5" t="s">
        <v>26</v>
      </c>
      <c r="U5" s="4" t="s">
        <v>11</v>
      </c>
      <c r="V5" s="17" t="s">
        <v>12</v>
      </c>
      <c r="W5" s="4" t="s">
        <v>21</v>
      </c>
      <c r="X5" s="99" t="s">
        <v>26</v>
      </c>
      <c r="Y5" s="103" t="s">
        <v>1</v>
      </c>
      <c r="Z5" s="104" t="s">
        <v>2</v>
      </c>
      <c r="AA5" s="69" t="s">
        <v>26</v>
      </c>
      <c r="AB5" s="70" t="s">
        <v>1</v>
      </c>
      <c r="AC5" s="105" t="s">
        <v>2</v>
      </c>
      <c r="AD5" s="123" t="s">
        <v>3</v>
      </c>
      <c r="AE5" s="69" t="s">
        <v>4</v>
      </c>
      <c r="AF5" s="71" t="s">
        <v>5</v>
      </c>
      <c r="AG5" s="69" t="s">
        <v>3</v>
      </c>
      <c r="AH5" s="70" t="s">
        <v>4</v>
      </c>
      <c r="AI5" s="105" t="s">
        <v>5</v>
      </c>
      <c r="AJ5" s="245"/>
      <c r="AK5" s="138" t="s">
        <v>15</v>
      </c>
      <c r="AL5" s="243"/>
      <c r="AM5" s="139" t="s">
        <v>15</v>
      </c>
      <c r="AN5" s="237"/>
    </row>
    <row r="6" spans="2:40" s="3" customFormat="1" ht="27.75" customHeight="1" thickBot="1" thickTop="1">
      <c r="B6" s="35">
        <v>585475</v>
      </c>
      <c r="C6" s="219" t="s">
        <v>64</v>
      </c>
      <c r="D6" s="220"/>
      <c r="E6" s="61">
        <f>SUM(E7:E10,E11,E13,E17,E22,E27)</f>
        <v>4931</v>
      </c>
      <c r="F6" s="61">
        <f>SUM(F7,F8,F9,F10,F11,F13,F17,F22,F27)</f>
        <v>2477</v>
      </c>
      <c r="G6" s="61">
        <f>SUM(G7,G8,G9,G10,G11,G13,G17,G22,G27)</f>
        <v>2454</v>
      </c>
      <c r="H6" s="75">
        <f>E6/B6*1000</f>
        <v>8.422221273325079</v>
      </c>
      <c r="I6" s="76">
        <f>F6/G6*100</f>
        <v>100.93724531377345</v>
      </c>
      <c r="J6" s="61">
        <f>SUM(J7,J8,J9,J10,J11,J13,J17,J22,J27)</f>
        <v>6958</v>
      </c>
      <c r="K6" s="61">
        <f>SUM(K7,K8,K9,K10,K11,K13,K17,K22,K27)</f>
        <v>3467</v>
      </c>
      <c r="L6" s="61">
        <f>SUM(L7,L8,L9,L10,L11,L13,L17,L22,L27)</f>
        <v>3491</v>
      </c>
      <c r="M6" s="93">
        <f>J6/B6*1000</f>
        <v>11.884367393996328</v>
      </c>
      <c r="N6" s="29">
        <f>E6-J6</f>
        <v>-2027</v>
      </c>
      <c r="O6" s="41">
        <f>N6/B6*1000</f>
        <v>-3.46214612067125</v>
      </c>
      <c r="P6" s="141">
        <v>10</v>
      </c>
      <c r="Q6" s="124">
        <v>3</v>
      </c>
      <c r="R6" s="61">
        <v>7</v>
      </c>
      <c r="S6" s="51">
        <f>P6/E6*1000</f>
        <v>2.0279862096937737</v>
      </c>
      <c r="T6" s="6">
        <v>5</v>
      </c>
      <c r="U6" s="16">
        <v>2</v>
      </c>
      <c r="V6" s="18">
        <v>3</v>
      </c>
      <c r="W6" s="15">
        <f>T6/E6*1000</f>
        <v>1.0139931048468869</v>
      </c>
      <c r="X6" s="100">
        <f>SUM(X7,X8,X9,X10,X11,X13,X17,X22,X27)</f>
        <v>116</v>
      </c>
      <c r="Y6" s="191">
        <f>SUM(Y7,Y8,Y9,Y10,Y11,Y13,Y17,Y22,Y27)</f>
        <v>51</v>
      </c>
      <c r="Z6" s="74">
        <f>SUM(Z7,Z8,Z9,Z10,Z11,Z13,Z17,Z22,Z27)</f>
        <v>65</v>
      </c>
      <c r="AA6" s="106">
        <f>X6/(E6+X6)*1000</f>
        <v>22.98395086189816</v>
      </c>
      <c r="AB6" s="107">
        <f>Y6/(X6+E6)*1000</f>
        <v>10.105012878937984</v>
      </c>
      <c r="AC6" s="108">
        <f>Z6/(X6+E6)*1000</f>
        <v>12.878937982960174</v>
      </c>
      <c r="AD6" s="61">
        <f>SUM(AD7:AD10,AD11,AD17,AD22,AD27)</f>
        <v>14</v>
      </c>
      <c r="AE6" s="73">
        <f>SUM(AE7:AE10,AE11,AE17,AE22,AE27)</f>
        <v>11</v>
      </c>
      <c r="AF6" s="74">
        <f>SUM(AF7:AF10,AF11,AF17,AF22,AF27)</f>
        <v>3</v>
      </c>
      <c r="AG6" s="106">
        <f>AD6/(AE6+E6)*1000</f>
        <v>2.8328611898017</v>
      </c>
      <c r="AH6" s="125">
        <f>AE6/(E6+AE6)*1000</f>
        <v>2.225819506272764</v>
      </c>
      <c r="AI6" s="122">
        <f>AF6/E6*1000</f>
        <v>0.6083958629081322</v>
      </c>
      <c r="AJ6" s="85">
        <f>SUM(AJ7:AJ10,AJ11,AJ13,AJ17,AJ22,AJ27)</f>
        <v>2697</v>
      </c>
      <c r="AK6" s="140">
        <f>AJ6/B6*1000</f>
        <v>4.606516076689867</v>
      </c>
      <c r="AL6" s="85">
        <f>SUM(AL7:AL10,AL11,AL13,AL17,AL22,AL27)</f>
        <v>1041</v>
      </c>
      <c r="AM6" s="142">
        <f>AL6/B6*1000</f>
        <v>1.77804346897818</v>
      </c>
      <c r="AN6" s="151">
        <v>1.58</v>
      </c>
    </row>
    <row r="7" spans="1:40" s="3" customFormat="1" ht="27.75" customHeight="1">
      <c r="A7" s="3">
        <v>201</v>
      </c>
      <c r="B7" s="25">
        <v>196752</v>
      </c>
      <c r="C7" s="221" t="s">
        <v>37</v>
      </c>
      <c r="D7" s="222"/>
      <c r="E7" s="63">
        <v>1790</v>
      </c>
      <c r="F7" s="77">
        <v>903</v>
      </c>
      <c r="G7" s="78">
        <v>887</v>
      </c>
      <c r="H7" s="79">
        <f>E7/B7*1000</f>
        <v>9.09774741806945</v>
      </c>
      <c r="I7" s="80">
        <f>F7/G7*100</f>
        <v>101.80383314543404</v>
      </c>
      <c r="J7" s="12">
        <v>2086</v>
      </c>
      <c r="K7" s="77">
        <v>1061</v>
      </c>
      <c r="L7" s="78">
        <v>1025</v>
      </c>
      <c r="M7" s="94">
        <f>J7/B7*1000</f>
        <v>10.60217939334797</v>
      </c>
      <c r="N7" s="27">
        <f>E7-J7</f>
        <v>-296</v>
      </c>
      <c r="O7" s="42">
        <f>N7/B7*1000</f>
        <v>-1.5044319752785231</v>
      </c>
      <c r="P7" s="101">
        <v>2</v>
      </c>
      <c r="Q7" s="62">
        <v>1</v>
      </c>
      <c r="R7" s="63">
        <v>1</v>
      </c>
      <c r="S7" s="52">
        <f>P7/E7*1000</f>
        <v>1.1173184357541899</v>
      </c>
      <c r="T7" s="7">
        <v>1</v>
      </c>
      <c r="U7" s="165">
        <v>1</v>
      </c>
      <c r="V7" s="7">
        <v>0</v>
      </c>
      <c r="W7" s="30">
        <f>T7/E7*1000</f>
        <v>0.5586592178770949</v>
      </c>
      <c r="X7" s="84">
        <v>31</v>
      </c>
      <c r="Y7" s="109">
        <v>14</v>
      </c>
      <c r="Z7" s="110">
        <v>17</v>
      </c>
      <c r="AA7" s="111">
        <f>X7/(E7+X7)*1000</f>
        <v>17.023613399231195</v>
      </c>
      <c r="AB7" s="112">
        <f>Y7/(X7+E7)*1000</f>
        <v>7.688083470620538</v>
      </c>
      <c r="AC7" s="113">
        <f>Z7/(X7+E7)*1000</f>
        <v>9.335529928610654</v>
      </c>
      <c r="AD7" s="126">
        <v>6</v>
      </c>
      <c r="AE7" s="109">
        <v>5</v>
      </c>
      <c r="AF7" s="110">
        <v>1</v>
      </c>
      <c r="AG7" s="112">
        <f>AD7/(AE7+E7)*1000</f>
        <v>3.342618384401114</v>
      </c>
      <c r="AH7" s="115">
        <f>AE7/(E7+AE7)*1000</f>
        <v>2.785515320334262</v>
      </c>
      <c r="AI7" s="113">
        <f>AF7/E7*1000</f>
        <v>0.5586592178770949</v>
      </c>
      <c r="AJ7" s="84">
        <v>920</v>
      </c>
      <c r="AK7" s="143">
        <f>AJ7/B7*1000</f>
        <v>4.675937220460275</v>
      </c>
      <c r="AL7" s="63">
        <v>338</v>
      </c>
      <c r="AM7" s="144">
        <f>AL7/B7*1000</f>
        <v>1.7178986744734488</v>
      </c>
      <c r="AN7" s="152">
        <v>1.61</v>
      </c>
    </row>
    <row r="8" spans="1:40" s="21" customFormat="1" ht="27.75" customHeight="1">
      <c r="A8" s="21">
        <v>202</v>
      </c>
      <c r="B8" s="25">
        <v>148226</v>
      </c>
      <c r="C8" s="205" t="s">
        <v>38</v>
      </c>
      <c r="D8" s="206"/>
      <c r="E8" s="63">
        <v>1410</v>
      </c>
      <c r="F8" s="77">
        <v>693</v>
      </c>
      <c r="G8" s="78">
        <v>717</v>
      </c>
      <c r="H8" s="79">
        <f>E8/B8*1000</f>
        <v>9.51250118062958</v>
      </c>
      <c r="I8" s="80">
        <f aca="true" t="shared" si="0" ref="I8:I34">F8/G8*100</f>
        <v>96.65271966527197</v>
      </c>
      <c r="J8" s="12">
        <v>1486</v>
      </c>
      <c r="K8" s="77">
        <v>752</v>
      </c>
      <c r="L8" s="78">
        <v>734</v>
      </c>
      <c r="M8" s="94">
        <f>J8/B8*1000</f>
        <v>10.025231740720251</v>
      </c>
      <c r="N8" s="28">
        <f aca="true" t="shared" si="1" ref="N8:N34">E8-J8</f>
        <v>-76</v>
      </c>
      <c r="O8" s="42">
        <f>N8/B8*1000</f>
        <v>-0.5127305600906724</v>
      </c>
      <c r="P8" s="101">
        <v>3</v>
      </c>
      <c r="Q8" s="62">
        <v>0</v>
      </c>
      <c r="R8" s="63">
        <v>3</v>
      </c>
      <c r="S8" s="52">
        <f>P8/E8*1000</f>
        <v>2.127659574468085</v>
      </c>
      <c r="T8" s="7">
        <v>1</v>
      </c>
      <c r="U8" s="166">
        <v>0</v>
      </c>
      <c r="V8" s="7">
        <v>1</v>
      </c>
      <c r="W8" s="13">
        <f>T8/E8*1000</f>
        <v>0.7092198581560284</v>
      </c>
      <c r="X8" s="84">
        <v>38</v>
      </c>
      <c r="Y8" s="109">
        <v>16</v>
      </c>
      <c r="Z8" s="110">
        <v>22</v>
      </c>
      <c r="AA8" s="114">
        <f>X8/(E8+X8)*1000</f>
        <v>26.243093922651934</v>
      </c>
      <c r="AB8" s="115">
        <f>Y8/(X8+E8)*1000</f>
        <v>11.049723756906078</v>
      </c>
      <c r="AC8" s="116">
        <f>Z8/(X8+E8)*1000</f>
        <v>15.193370165745856</v>
      </c>
      <c r="AD8" s="126">
        <v>2</v>
      </c>
      <c r="AE8" s="109">
        <v>1</v>
      </c>
      <c r="AF8" s="110">
        <v>1</v>
      </c>
      <c r="AG8" s="115">
        <f>AD8/(AE8+E8)*1000</f>
        <v>1.417434443656981</v>
      </c>
      <c r="AH8" s="115">
        <f>AE8/(E8+AE8)*1000</f>
        <v>0.7087172218284905</v>
      </c>
      <c r="AI8" s="116">
        <f>AF8/E8*1000</f>
        <v>0.7092198581560284</v>
      </c>
      <c r="AJ8" s="84">
        <v>859</v>
      </c>
      <c r="AK8" s="143">
        <f>AJ8/B8*1000</f>
        <v>5.795204619972204</v>
      </c>
      <c r="AL8" s="63">
        <v>318</v>
      </c>
      <c r="AM8" s="144">
        <f>AL8/B8*1000</f>
        <v>2.1453726066951817</v>
      </c>
      <c r="AN8" s="152">
        <v>1.67</v>
      </c>
    </row>
    <row r="9" spans="1:40" s="21" customFormat="1" ht="27.75" customHeight="1">
      <c r="A9" s="21">
        <v>203</v>
      </c>
      <c r="B9" s="25">
        <v>50301</v>
      </c>
      <c r="C9" s="205" t="s">
        <v>39</v>
      </c>
      <c r="D9" s="206"/>
      <c r="E9" s="63">
        <v>455</v>
      </c>
      <c r="F9" s="77">
        <v>238</v>
      </c>
      <c r="G9" s="78">
        <v>217</v>
      </c>
      <c r="H9" s="79">
        <f>E9/B9*1000</f>
        <v>9.045545814198524</v>
      </c>
      <c r="I9" s="80">
        <f t="shared" si="0"/>
        <v>109.6774193548387</v>
      </c>
      <c r="J9" s="12">
        <v>631</v>
      </c>
      <c r="K9" s="77">
        <v>297</v>
      </c>
      <c r="L9" s="78">
        <v>334</v>
      </c>
      <c r="M9" s="94">
        <f>J9/B9*1000</f>
        <v>12.54448221705334</v>
      </c>
      <c r="N9" s="28">
        <f t="shared" si="1"/>
        <v>-176</v>
      </c>
      <c r="O9" s="42">
        <f>N9/B9*1000</f>
        <v>-3.498936402854814</v>
      </c>
      <c r="P9" s="84">
        <v>1</v>
      </c>
      <c r="Q9" s="109" t="s">
        <v>67</v>
      </c>
      <c r="R9" s="78">
        <v>1</v>
      </c>
      <c r="S9" s="160" t="s">
        <v>67</v>
      </c>
      <c r="T9" s="7">
        <v>0</v>
      </c>
      <c r="U9" s="167">
        <v>0</v>
      </c>
      <c r="V9" s="7">
        <v>0</v>
      </c>
      <c r="W9" s="109" t="s">
        <v>67</v>
      </c>
      <c r="X9" s="84">
        <v>11</v>
      </c>
      <c r="Y9" s="109">
        <v>4</v>
      </c>
      <c r="Z9" s="110">
        <v>7</v>
      </c>
      <c r="AA9" s="114">
        <f>X9/(E9+X9)*1000</f>
        <v>23.605150214592275</v>
      </c>
      <c r="AB9" s="115">
        <f>Y9/(X9+E9)*1000</f>
        <v>8.583690987124463</v>
      </c>
      <c r="AC9" s="116">
        <f>Z9/(X9+E9)*1000</f>
        <v>15.021459227467812</v>
      </c>
      <c r="AD9" s="126"/>
      <c r="AE9" s="109"/>
      <c r="AF9" s="110"/>
      <c r="AG9" s="115">
        <f>AD9/(AE9+E9)*1000</f>
        <v>0</v>
      </c>
      <c r="AH9" s="115">
        <f>AE9/(AF9+F9)*1000</f>
        <v>0</v>
      </c>
      <c r="AI9" s="116">
        <f>AF9/E9*1000</f>
        <v>0</v>
      </c>
      <c r="AJ9" s="84">
        <v>222</v>
      </c>
      <c r="AK9" s="143">
        <f>AJ9/B9*1000</f>
        <v>4.413431144510049</v>
      </c>
      <c r="AL9" s="63">
        <v>96</v>
      </c>
      <c r="AM9" s="144">
        <f>AL9/B9*1000</f>
        <v>1.908510765193535</v>
      </c>
      <c r="AN9" s="152">
        <v>1.76</v>
      </c>
    </row>
    <row r="10" spans="1:40" s="21" customFormat="1" ht="27.75" customHeight="1">
      <c r="A10" s="21">
        <v>204</v>
      </c>
      <c r="B10" s="25">
        <v>35140</v>
      </c>
      <c r="C10" s="205" t="s">
        <v>49</v>
      </c>
      <c r="D10" s="206"/>
      <c r="E10" s="63">
        <v>276</v>
      </c>
      <c r="F10" s="77">
        <v>133</v>
      </c>
      <c r="G10" s="78">
        <v>143</v>
      </c>
      <c r="H10" s="79">
        <f>E10/B10*1000</f>
        <v>7.854297097324986</v>
      </c>
      <c r="I10" s="80">
        <f t="shared" si="0"/>
        <v>93.00699300699301</v>
      </c>
      <c r="J10" s="12">
        <v>409</v>
      </c>
      <c r="K10" s="77">
        <v>200</v>
      </c>
      <c r="L10" s="78">
        <v>209</v>
      </c>
      <c r="M10" s="94">
        <f>J10/B10*1000</f>
        <v>11.63915765509391</v>
      </c>
      <c r="N10" s="28">
        <f t="shared" si="1"/>
        <v>-133</v>
      </c>
      <c r="O10" s="42">
        <f>N10/B10*1000</f>
        <v>-3.7848605577689245</v>
      </c>
      <c r="P10" s="161">
        <v>2</v>
      </c>
      <c r="Q10" s="109">
        <v>1</v>
      </c>
      <c r="R10" s="110">
        <v>1</v>
      </c>
      <c r="S10" s="160" t="s">
        <v>67</v>
      </c>
      <c r="T10" s="129">
        <v>2</v>
      </c>
      <c r="U10" s="167">
        <v>1</v>
      </c>
      <c r="V10" s="129">
        <v>1</v>
      </c>
      <c r="W10" s="109" t="s">
        <v>67</v>
      </c>
      <c r="X10" s="84">
        <v>9</v>
      </c>
      <c r="Y10" s="109">
        <v>3</v>
      </c>
      <c r="Z10" s="110">
        <v>6</v>
      </c>
      <c r="AA10" s="114">
        <f>X10/(E10+X10)*1000</f>
        <v>31.578947368421055</v>
      </c>
      <c r="AB10" s="115">
        <f>Y10/(X10+E10)*1000</f>
        <v>10.526315789473683</v>
      </c>
      <c r="AC10" s="116">
        <f>Z10/(X10+E10)*1000</f>
        <v>21.052631578947366</v>
      </c>
      <c r="AD10" s="126">
        <v>1</v>
      </c>
      <c r="AE10" s="109">
        <v>1</v>
      </c>
      <c r="AF10" s="110"/>
      <c r="AG10" s="115">
        <f>AD10/(AE10+E10)*1000</f>
        <v>3.6101083032490977</v>
      </c>
      <c r="AH10" s="115">
        <f>AE10/(E10+AE10)*1000</f>
        <v>3.6101083032490977</v>
      </c>
      <c r="AI10" s="117">
        <v>0</v>
      </c>
      <c r="AJ10" s="84">
        <v>172</v>
      </c>
      <c r="AK10" s="143">
        <f>AJ10/B10*1000</f>
        <v>4.894706886738759</v>
      </c>
      <c r="AL10" s="63">
        <v>68</v>
      </c>
      <c r="AM10" s="144">
        <f>AL10/B10*1000</f>
        <v>1.9351166761525327</v>
      </c>
      <c r="AN10" s="152">
        <v>1.49</v>
      </c>
    </row>
    <row r="11" spans="2:40" s="21" customFormat="1" ht="27.75" customHeight="1">
      <c r="B11" s="25">
        <v>12272</v>
      </c>
      <c r="C11" s="205" t="s">
        <v>6</v>
      </c>
      <c r="D11" s="206"/>
      <c r="E11" s="63">
        <f>SUM(E12)</f>
        <v>87</v>
      </c>
      <c r="F11" s="77">
        <f>SUM(F12)</f>
        <v>52</v>
      </c>
      <c r="G11" s="78">
        <f>SUM(G12)</f>
        <v>35</v>
      </c>
      <c r="H11" s="79">
        <f>E11/B11*1000</f>
        <v>7.089308996088657</v>
      </c>
      <c r="I11" s="80">
        <f t="shared" si="0"/>
        <v>148.57142857142858</v>
      </c>
      <c r="J11" s="12">
        <f>SUM(J12)</f>
        <v>167</v>
      </c>
      <c r="K11" s="62">
        <f>SUM(K12)</f>
        <v>82</v>
      </c>
      <c r="L11" s="63">
        <f>SUM(L12)</f>
        <v>85</v>
      </c>
      <c r="M11" s="94">
        <f>J11/B11*1000</f>
        <v>13.608213820078227</v>
      </c>
      <c r="N11" s="28">
        <f t="shared" si="1"/>
        <v>-80</v>
      </c>
      <c r="O11" s="42">
        <f>N11/B11*1000</f>
        <v>-6.51890482398957</v>
      </c>
      <c r="P11" s="161" t="s">
        <v>67</v>
      </c>
      <c r="Q11" s="109" t="s">
        <v>67</v>
      </c>
      <c r="R11" s="110" t="s">
        <v>67</v>
      </c>
      <c r="S11" s="160" t="s">
        <v>67</v>
      </c>
      <c r="T11" s="129" t="s">
        <v>67</v>
      </c>
      <c r="U11" s="167" t="s">
        <v>67</v>
      </c>
      <c r="V11" s="129" t="s">
        <v>67</v>
      </c>
      <c r="W11" s="109" t="s">
        <v>67</v>
      </c>
      <c r="X11" s="84">
        <v>3</v>
      </c>
      <c r="Y11" s="109">
        <v>2</v>
      </c>
      <c r="Z11" s="110">
        <v>1</v>
      </c>
      <c r="AA11" s="77">
        <f>SUM(AA12)</f>
        <v>33.333333333333336</v>
      </c>
      <c r="AB11" s="77">
        <v>0</v>
      </c>
      <c r="AC11" s="117">
        <f>SUM(AC12)</f>
        <v>11.11111111111111</v>
      </c>
      <c r="AD11" s="126">
        <v>1</v>
      </c>
      <c r="AE11" s="109">
        <v>1</v>
      </c>
      <c r="AF11" s="110"/>
      <c r="AG11" s="78">
        <v>0</v>
      </c>
      <c r="AH11" s="127">
        <v>0</v>
      </c>
      <c r="AI11" s="117">
        <v>0</v>
      </c>
      <c r="AJ11" s="84">
        <f>SUM(AJ12)</f>
        <v>50</v>
      </c>
      <c r="AK11" s="143">
        <f>AJ11/B11*1000</f>
        <v>4.074315514993481</v>
      </c>
      <c r="AL11" s="63">
        <f>SUM(AL12)</f>
        <v>18</v>
      </c>
      <c r="AM11" s="144">
        <f>AL11/B11*1000</f>
        <v>1.4667535853976532</v>
      </c>
      <c r="AN11" s="152">
        <v>1.59</v>
      </c>
    </row>
    <row r="12" spans="1:40" s="21" customFormat="1" ht="27.75" customHeight="1">
      <c r="A12" s="21">
        <v>302</v>
      </c>
      <c r="B12" s="25">
        <v>12272</v>
      </c>
      <c r="C12" s="22"/>
      <c r="D12" s="20" t="s">
        <v>50</v>
      </c>
      <c r="E12" s="63">
        <v>87</v>
      </c>
      <c r="F12" s="77">
        <v>52</v>
      </c>
      <c r="G12" s="78">
        <v>35</v>
      </c>
      <c r="H12" s="79">
        <f>E12/B12*1000</f>
        <v>7.089308996088657</v>
      </c>
      <c r="I12" s="80">
        <f t="shared" si="0"/>
        <v>148.57142857142858</v>
      </c>
      <c r="J12" s="12">
        <v>167</v>
      </c>
      <c r="K12" s="62">
        <v>82</v>
      </c>
      <c r="L12" s="63">
        <v>85</v>
      </c>
      <c r="M12" s="94">
        <f>J12/B12*1000</f>
        <v>13.608213820078227</v>
      </c>
      <c r="N12" s="28">
        <f t="shared" si="1"/>
        <v>-80</v>
      </c>
      <c r="O12" s="42">
        <f>N12/B12*1000</f>
        <v>-6.51890482398957</v>
      </c>
      <c r="P12" s="161" t="s">
        <v>67</v>
      </c>
      <c r="Q12" s="109" t="s">
        <v>67</v>
      </c>
      <c r="R12" s="110" t="s">
        <v>67</v>
      </c>
      <c r="S12" s="160" t="s">
        <v>67</v>
      </c>
      <c r="T12" s="129" t="s">
        <v>67</v>
      </c>
      <c r="U12" s="167" t="s">
        <v>67</v>
      </c>
      <c r="V12" s="129" t="s">
        <v>67</v>
      </c>
      <c r="W12" s="109" t="s">
        <v>67</v>
      </c>
      <c r="X12" s="84">
        <v>3</v>
      </c>
      <c r="Y12" s="109">
        <v>2</v>
      </c>
      <c r="Z12" s="110">
        <v>1</v>
      </c>
      <c r="AA12" s="114">
        <f>X12/(E12+X12)*1000</f>
        <v>33.333333333333336</v>
      </c>
      <c r="AB12" s="77">
        <v>0</v>
      </c>
      <c r="AC12" s="116">
        <f>Z12/(X12+E12)*1000</f>
        <v>11.11111111111111</v>
      </c>
      <c r="AD12" s="126">
        <v>1</v>
      </c>
      <c r="AE12" s="109">
        <v>1</v>
      </c>
      <c r="AF12" s="110"/>
      <c r="AG12" s="78">
        <v>0</v>
      </c>
      <c r="AH12" s="127">
        <v>0</v>
      </c>
      <c r="AI12" s="117">
        <v>0</v>
      </c>
      <c r="AJ12" s="84">
        <v>50</v>
      </c>
      <c r="AK12" s="143">
        <f>AJ12/B12*1000</f>
        <v>4.074315514993481</v>
      </c>
      <c r="AL12" s="63">
        <v>18</v>
      </c>
      <c r="AM12" s="144">
        <f>AL12/B12*1000</f>
        <v>1.4667535853976532</v>
      </c>
      <c r="AN12" s="152">
        <v>1.59</v>
      </c>
    </row>
    <row r="13" spans="2:40" s="21" customFormat="1" ht="27.75" customHeight="1">
      <c r="B13" s="25">
        <v>29436</v>
      </c>
      <c r="C13" s="205" t="s">
        <v>7</v>
      </c>
      <c r="D13" s="206"/>
      <c r="E13" s="63">
        <f>SUM(E14:E16)</f>
        <v>160</v>
      </c>
      <c r="F13" s="77">
        <f>SUM(F14:F16)</f>
        <v>90</v>
      </c>
      <c r="G13" s="78">
        <f>SUM(G14:G16)</f>
        <v>70</v>
      </c>
      <c r="H13" s="79">
        <f>E13/B13*1000</f>
        <v>5.435521130588396</v>
      </c>
      <c r="I13" s="80">
        <f t="shared" si="0"/>
        <v>128.57142857142858</v>
      </c>
      <c r="J13" s="12">
        <f>SUM(J14:J16)</f>
        <v>485</v>
      </c>
      <c r="K13" s="62">
        <f>SUM(K14:K16)</f>
        <v>245</v>
      </c>
      <c r="L13" s="63">
        <f>SUM(L14:L16)</f>
        <v>240</v>
      </c>
      <c r="M13" s="94">
        <f>J13/B13*1000</f>
        <v>16.476423427096073</v>
      </c>
      <c r="N13" s="28">
        <f t="shared" si="1"/>
        <v>-325</v>
      </c>
      <c r="O13" s="42">
        <f>N13/B13*1000</f>
        <v>-11.040902296507678</v>
      </c>
      <c r="P13" s="84">
        <f>SUM(P14:P16)</f>
        <v>0</v>
      </c>
      <c r="Q13" s="77">
        <f>SUM(Q14:Q16)</f>
        <v>0</v>
      </c>
      <c r="R13" s="110" t="s">
        <v>67</v>
      </c>
      <c r="S13" s="160" t="s">
        <v>67</v>
      </c>
      <c r="T13" s="7">
        <v>0</v>
      </c>
      <c r="U13" s="166">
        <v>0</v>
      </c>
      <c r="V13" s="129" t="s">
        <v>67</v>
      </c>
      <c r="W13" s="109" t="s">
        <v>67</v>
      </c>
      <c r="X13" s="84">
        <f>SUM(X14:X16)</f>
        <v>3</v>
      </c>
      <c r="Y13" s="109">
        <f>SUM(Y14:Y16)</f>
        <v>1</v>
      </c>
      <c r="Z13" s="110">
        <f>SUM(Z14:Z16)</f>
        <v>2</v>
      </c>
      <c r="AA13" s="114">
        <f aca="true" t="shared" si="2" ref="AA13:AA34">X13/(E13+X13)*1000</f>
        <v>18.404907975460123</v>
      </c>
      <c r="AB13" s="115">
        <f aca="true" t="shared" si="3" ref="AB13:AB33">Y13/(X13+E13)*1000</f>
        <v>6.134969325153374</v>
      </c>
      <c r="AC13" s="116">
        <f aca="true" t="shared" si="4" ref="AC13:AC34">Z13/(X13+E13)*1000</f>
        <v>12.269938650306749</v>
      </c>
      <c r="AD13" s="126"/>
      <c r="AE13" s="109"/>
      <c r="AF13" s="110"/>
      <c r="AG13" s="157">
        <f>SUM(AG14:AG16)</f>
        <v>0</v>
      </c>
      <c r="AH13" s="158">
        <f>SUM(AH14:AH16)</f>
        <v>0</v>
      </c>
      <c r="AI13" s="159">
        <f>SUM(AI14:AI16)</f>
        <v>0</v>
      </c>
      <c r="AJ13" s="84">
        <f>SUM(AJ14:AJ16)</f>
        <v>97</v>
      </c>
      <c r="AK13" s="143">
        <f>AJ13/B13*1000</f>
        <v>3.295284685419215</v>
      </c>
      <c r="AL13" s="63">
        <f>SUM(AL14:AL16)</f>
        <v>33</v>
      </c>
      <c r="AM13" s="144">
        <f>AL13/B13*1000</f>
        <v>1.1210762331838564</v>
      </c>
      <c r="AN13" s="152">
        <v>1.3</v>
      </c>
    </row>
    <row r="14" spans="1:40" s="21" customFormat="1" ht="27.75" customHeight="1">
      <c r="A14" s="21">
        <v>325</v>
      </c>
      <c r="B14" s="25">
        <v>3766</v>
      </c>
      <c r="C14" s="22"/>
      <c r="D14" s="20" t="s">
        <v>51</v>
      </c>
      <c r="E14" s="63">
        <v>10</v>
      </c>
      <c r="F14" s="77">
        <v>5</v>
      </c>
      <c r="G14" s="78">
        <v>5</v>
      </c>
      <c r="H14" s="79">
        <f>E14/B14*1000</f>
        <v>2.655337227827934</v>
      </c>
      <c r="I14" s="80">
        <f t="shared" si="0"/>
        <v>100</v>
      </c>
      <c r="J14" s="12">
        <v>68</v>
      </c>
      <c r="K14" s="77">
        <v>32</v>
      </c>
      <c r="L14" s="78">
        <v>36</v>
      </c>
      <c r="M14" s="94">
        <f>J14/B14*1000</f>
        <v>18.05629314922995</v>
      </c>
      <c r="N14" s="28">
        <f t="shared" si="1"/>
        <v>-58</v>
      </c>
      <c r="O14" s="42">
        <f>N14/B14*1000</f>
        <v>-15.400955921402018</v>
      </c>
      <c r="P14" s="84">
        <v>0</v>
      </c>
      <c r="Q14" s="77">
        <v>0</v>
      </c>
      <c r="R14" s="110">
        <v>0</v>
      </c>
      <c r="S14" s="160" t="s">
        <v>67</v>
      </c>
      <c r="T14" s="7">
        <v>0</v>
      </c>
      <c r="U14" s="166">
        <v>0</v>
      </c>
      <c r="V14" s="129">
        <v>0</v>
      </c>
      <c r="W14" s="109" t="s">
        <v>67</v>
      </c>
      <c r="X14" s="84">
        <v>1</v>
      </c>
      <c r="Y14" s="109">
        <v>1</v>
      </c>
      <c r="Z14" s="110">
        <v>0</v>
      </c>
      <c r="AA14" s="114">
        <f t="shared" si="2"/>
        <v>90.9090909090909</v>
      </c>
      <c r="AB14" s="77">
        <v>0</v>
      </c>
      <c r="AC14" s="116">
        <f t="shared" si="4"/>
        <v>0</v>
      </c>
      <c r="AD14" s="126"/>
      <c r="AE14" s="109"/>
      <c r="AF14" s="110"/>
      <c r="AG14" s="115">
        <f>AD14/(AE14+E14)*1000</f>
        <v>0</v>
      </c>
      <c r="AH14" s="156">
        <f>AE14/(AF14+F14)*1000</f>
        <v>0</v>
      </c>
      <c r="AI14" s="155">
        <f>AF14/(AG14+G14)*1000</f>
        <v>0</v>
      </c>
      <c r="AJ14" s="84">
        <v>14</v>
      </c>
      <c r="AK14" s="143">
        <f>AJ14/B14*1000</f>
        <v>3.717472118959108</v>
      </c>
      <c r="AL14" s="63">
        <v>3</v>
      </c>
      <c r="AM14" s="144">
        <f>AL14/B14*1000</f>
        <v>0.7966011683483802</v>
      </c>
      <c r="AN14" s="152">
        <v>0.74</v>
      </c>
    </row>
    <row r="15" spans="1:40" s="21" customFormat="1" ht="27.75" customHeight="1">
      <c r="A15" s="21">
        <v>328</v>
      </c>
      <c r="B15" s="25">
        <v>7597</v>
      </c>
      <c r="C15" s="22"/>
      <c r="D15" s="23" t="s">
        <v>52</v>
      </c>
      <c r="E15" s="63">
        <v>34</v>
      </c>
      <c r="F15" s="77">
        <v>17</v>
      </c>
      <c r="G15" s="78">
        <v>17</v>
      </c>
      <c r="H15" s="79">
        <f>E15/B15*1000</f>
        <v>4.475450835856259</v>
      </c>
      <c r="I15" s="80">
        <f t="shared" si="0"/>
        <v>100</v>
      </c>
      <c r="J15" s="12">
        <v>145</v>
      </c>
      <c r="K15" s="77">
        <v>73</v>
      </c>
      <c r="L15" s="78">
        <v>72</v>
      </c>
      <c r="M15" s="94">
        <f>J15/B15*1000</f>
        <v>19.086481505857577</v>
      </c>
      <c r="N15" s="28">
        <f t="shared" si="1"/>
        <v>-111</v>
      </c>
      <c r="O15" s="42">
        <f>N15/B15*1000</f>
        <v>-14.611030670001318</v>
      </c>
      <c r="P15" s="161" t="s">
        <v>67</v>
      </c>
      <c r="Q15" s="109" t="s">
        <v>67</v>
      </c>
      <c r="R15" s="110" t="s">
        <v>67</v>
      </c>
      <c r="S15" s="160" t="s">
        <v>67</v>
      </c>
      <c r="T15" s="7"/>
      <c r="U15" s="167" t="s">
        <v>67</v>
      </c>
      <c r="V15" s="129" t="s">
        <v>67</v>
      </c>
      <c r="W15" s="109" t="s">
        <v>67</v>
      </c>
      <c r="X15" s="84">
        <v>0</v>
      </c>
      <c r="Y15" s="109">
        <v>0</v>
      </c>
      <c r="Z15" s="110">
        <v>0</v>
      </c>
      <c r="AA15" s="114">
        <f t="shared" si="2"/>
        <v>0</v>
      </c>
      <c r="AB15" s="115">
        <f t="shared" si="3"/>
        <v>0</v>
      </c>
      <c r="AC15" s="117">
        <v>0</v>
      </c>
      <c r="AD15" s="126"/>
      <c r="AE15" s="109"/>
      <c r="AF15" s="110"/>
      <c r="AG15" s="78">
        <v>0</v>
      </c>
      <c r="AH15" s="127">
        <v>0</v>
      </c>
      <c r="AI15" s="117">
        <v>0</v>
      </c>
      <c r="AJ15" s="84">
        <v>24</v>
      </c>
      <c r="AK15" s="143">
        <f>AJ15/B15*1000</f>
        <v>3.159141766486771</v>
      </c>
      <c r="AL15" s="63">
        <v>9</v>
      </c>
      <c r="AM15" s="144">
        <f>AL15/B15*1000</f>
        <v>1.184678162432539</v>
      </c>
      <c r="AN15" s="152">
        <v>1.19</v>
      </c>
    </row>
    <row r="16" spans="1:40" s="21" customFormat="1" ht="27.75" customHeight="1">
      <c r="A16" s="21">
        <v>329</v>
      </c>
      <c r="B16" s="25">
        <v>18073</v>
      </c>
      <c r="C16" s="22"/>
      <c r="D16" s="20" t="s">
        <v>30</v>
      </c>
      <c r="E16" s="63">
        <v>116</v>
      </c>
      <c r="F16" s="77">
        <v>68</v>
      </c>
      <c r="G16" s="78">
        <v>48</v>
      </c>
      <c r="H16" s="79">
        <f>E16/B16*1000</f>
        <v>6.418414209041111</v>
      </c>
      <c r="I16" s="80">
        <f t="shared" si="0"/>
        <v>141.66666666666669</v>
      </c>
      <c r="J16" s="12">
        <v>272</v>
      </c>
      <c r="K16" s="77">
        <v>140</v>
      </c>
      <c r="L16" s="78">
        <v>132</v>
      </c>
      <c r="M16" s="94">
        <f>J16/B16*1000</f>
        <v>15.050074697061914</v>
      </c>
      <c r="N16" s="28">
        <f t="shared" si="1"/>
        <v>-156</v>
      </c>
      <c r="O16" s="42">
        <f>N16/B16*1000</f>
        <v>-8.631660488020804</v>
      </c>
      <c r="P16" s="161" t="s">
        <v>67</v>
      </c>
      <c r="Q16" s="109" t="s">
        <v>67</v>
      </c>
      <c r="R16" s="110" t="s">
        <v>67</v>
      </c>
      <c r="S16" s="160" t="s">
        <v>67</v>
      </c>
      <c r="T16" s="7"/>
      <c r="U16" s="167" t="s">
        <v>67</v>
      </c>
      <c r="V16" s="129" t="s">
        <v>67</v>
      </c>
      <c r="W16" s="109" t="s">
        <v>67</v>
      </c>
      <c r="X16" s="84">
        <v>2</v>
      </c>
      <c r="Y16" s="109">
        <v>0</v>
      </c>
      <c r="Z16" s="110">
        <v>2</v>
      </c>
      <c r="AA16" s="114">
        <f t="shared" si="2"/>
        <v>16.949152542372882</v>
      </c>
      <c r="AB16" s="115">
        <f t="shared" si="3"/>
        <v>0</v>
      </c>
      <c r="AC16" s="116">
        <f t="shared" si="4"/>
        <v>16.949152542372882</v>
      </c>
      <c r="AD16" s="126"/>
      <c r="AE16" s="109"/>
      <c r="AF16" s="110"/>
      <c r="AG16" s="78">
        <v>0</v>
      </c>
      <c r="AH16" s="127">
        <v>0</v>
      </c>
      <c r="AI16" s="117">
        <v>0</v>
      </c>
      <c r="AJ16" s="84">
        <v>59</v>
      </c>
      <c r="AK16" s="143">
        <f>AJ16/B16*1000</f>
        <v>3.2645382614950478</v>
      </c>
      <c r="AL16" s="63">
        <v>21</v>
      </c>
      <c r="AM16" s="144">
        <f>AL16/B16*1000</f>
        <v>1.1619542964643392</v>
      </c>
      <c r="AN16" s="152">
        <v>1.47</v>
      </c>
    </row>
    <row r="17" spans="2:40" s="21" customFormat="1" ht="27.75" customHeight="1">
      <c r="B17" s="25">
        <v>57432</v>
      </c>
      <c r="C17" s="205" t="s">
        <v>8</v>
      </c>
      <c r="D17" s="206"/>
      <c r="E17" s="63">
        <f>SUM(E18:E21)</f>
        <v>446</v>
      </c>
      <c r="F17" s="77">
        <f>SUM(F18:F21)</f>
        <v>217</v>
      </c>
      <c r="G17" s="78">
        <f>SUM(G18:G21)</f>
        <v>229</v>
      </c>
      <c r="H17" s="79">
        <f>E17/B17*1000</f>
        <v>7.765705530018109</v>
      </c>
      <c r="I17" s="80">
        <f t="shared" si="0"/>
        <v>94.75982532751091</v>
      </c>
      <c r="J17" s="12">
        <f>SUM(J18:J21)</f>
        <v>807</v>
      </c>
      <c r="K17" s="77">
        <f>SUM(K18:K21)</f>
        <v>400</v>
      </c>
      <c r="L17" s="78">
        <f>SUM(L18:L21)</f>
        <v>407</v>
      </c>
      <c r="M17" s="94">
        <f>J17/B17*1000</f>
        <v>14.0513999164229</v>
      </c>
      <c r="N17" s="28">
        <f t="shared" si="1"/>
        <v>-361</v>
      </c>
      <c r="O17" s="42">
        <f>N17/B17*1000</f>
        <v>-6.285694386404791</v>
      </c>
      <c r="P17" s="161">
        <v>1</v>
      </c>
      <c r="Q17" s="109">
        <v>1</v>
      </c>
      <c r="R17" s="110">
        <v>0</v>
      </c>
      <c r="S17" s="160" t="s">
        <v>67</v>
      </c>
      <c r="T17" s="7"/>
      <c r="U17" s="167" t="s">
        <v>67</v>
      </c>
      <c r="V17" s="129" t="s">
        <v>67</v>
      </c>
      <c r="W17" s="109" t="s">
        <v>67</v>
      </c>
      <c r="X17" s="84">
        <f>SUM(X18:X21)</f>
        <v>11</v>
      </c>
      <c r="Y17" s="109">
        <f>SUM(Y18:Y21)</f>
        <v>8</v>
      </c>
      <c r="Z17" s="110">
        <f>SUM(Z18:Z21)</f>
        <v>3</v>
      </c>
      <c r="AA17" s="114">
        <f t="shared" si="2"/>
        <v>24.070021881838077</v>
      </c>
      <c r="AB17" s="115">
        <f t="shared" si="3"/>
        <v>17.505470459518598</v>
      </c>
      <c r="AC17" s="116">
        <f t="shared" si="4"/>
        <v>6.564551422319474</v>
      </c>
      <c r="AD17" s="126">
        <v>1</v>
      </c>
      <c r="AE17" s="109">
        <v>1</v>
      </c>
      <c r="AF17" s="110"/>
      <c r="AG17" s="115">
        <f>AD17/(AE17+E17)*1000</f>
        <v>2.237136465324385</v>
      </c>
      <c r="AH17" s="115">
        <f>AE17/(E17+AE17)*1000</f>
        <v>2.237136465324385</v>
      </c>
      <c r="AI17" s="117">
        <f>AF17/E17*1000</f>
        <v>0</v>
      </c>
      <c r="AJ17" s="84">
        <f>SUM(AJ18:AJ21)</f>
        <v>213</v>
      </c>
      <c r="AK17" s="143">
        <f>AJ17/B17*1000</f>
        <v>3.708733806936899</v>
      </c>
      <c r="AL17" s="63">
        <f>SUM(AL18:AL21)</f>
        <v>91</v>
      </c>
      <c r="AM17" s="144">
        <f>AL17/B17*1000</f>
        <v>1.5844825184566096</v>
      </c>
      <c r="AN17" s="152">
        <v>1.69</v>
      </c>
    </row>
    <row r="18" spans="1:40" s="21" customFormat="1" ht="27.75" customHeight="1">
      <c r="A18" s="21">
        <v>364</v>
      </c>
      <c r="B18" s="25">
        <v>6918</v>
      </c>
      <c r="C18" s="22"/>
      <c r="D18" s="20" t="s">
        <v>53</v>
      </c>
      <c r="E18" s="63">
        <v>46</v>
      </c>
      <c r="F18" s="77">
        <v>17</v>
      </c>
      <c r="G18" s="78">
        <v>29</v>
      </c>
      <c r="H18" s="79">
        <f>E18/B18*1000</f>
        <v>6.6493206128938995</v>
      </c>
      <c r="I18" s="80">
        <f t="shared" si="0"/>
        <v>58.620689655172406</v>
      </c>
      <c r="J18" s="12">
        <v>95</v>
      </c>
      <c r="K18" s="77">
        <v>52</v>
      </c>
      <c r="L18" s="78">
        <v>43</v>
      </c>
      <c r="M18" s="94">
        <f>J18/B18*1000</f>
        <v>13.732292570106967</v>
      </c>
      <c r="N18" s="28">
        <f t="shared" si="1"/>
        <v>-49</v>
      </c>
      <c r="O18" s="42">
        <f>N18/B18*1000</f>
        <v>-7.082971957213067</v>
      </c>
      <c r="P18" s="161" t="s">
        <v>67</v>
      </c>
      <c r="Q18" s="109" t="s">
        <v>67</v>
      </c>
      <c r="R18" s="110" t="s">
        <v>67</v>
      </c>
      <c r="S18" s="160" t="s">
        <v>67</v>
      </c>
      <c r="T18" s="7"/>
      <c r="U18" s="167" t="s">
        <v>67</v>
      </c>
      <c r="V18" s="129" t="s">
        <v>67</v>
      </c>
      <c r="W18" s="109" t="s">
        <v>67</v>
      </c>
      <c r="X18" s="84">
        <v>1</v>
      </c>
      <c r="Y18" s="109">
        <v>1</v>
      </c>
      <c r="Z18" s="110">
        <v>0</v>
      </c>
      <c r="AA18" s="114">
        <f t="shared" si="2"/>
        <v>21.27659574468085</v>
      </c>
      <c r="AB18" s="77">
        <v>0</v>
      </c>
      <c r="AC18" s="116">
        <f t="shared" si="4"/>
        <v>0</v>
      </c>
      <c r="AD18" s="126"/>
      <c r="AE18" s="109"/>
      <c r="AF18" s="110"/>
      <c r="AG18" s="78">
        <v>0</v>
      </c>
      <c r="AH18" s="127">
        <v>0</v>
      </c>
      <c r="AI18" s="117">
        <v>0</v>
      </c>
      <c r="AJ18" s="84">
        <v>20</v>
      </c>
      <c r="AK18" s="143">
        <f>AJ18/B18*1000</f>
        <v>2.8910089621277826</v>
      </c>
      <c r="AL18" s="63">
        <v>11</v>
      </c>
      <c r="AM18" s="144">
        <f>AL18/B18*1000</f>
        <v>1.5900549291702806</v>
      </c>
      <c r="AN18" s="152">
        <v>1.6</v>
      </c>
    </row>
    <row r="19" spans="1:40" s="21" customFormat="1" ht="27.75" customHeight="1">
      <c r="A19" s="21">
        <v>370</v>
      </c>
      <c r="B19" s="25">
        <v>16991</v>
      </c>
      <c r="C19" s="22"/>
      <c r="D19" s="20" t="s">
        <v>54</v>
      </c>
      <c r="E19" s="63">
        <v>155</v>
      </c>
      <c r="F19" s="77">
        <v>82</v>
      </c>
      <c r="G19" s="78">
        <v>73</v>
      </c>
      <c r="H19" s="79">
        <f>E19/B19*1000</f>
        <v>9.122476605261609</v>
      </c>
      <c r="I19" s="80">
        <f t="shared" si="0"/>
        <v>112.32876712328768</v>
      </c>
      <c r="J19" s="12">
        <v>218</v>
      </c>
      <c r="K19" s="77">
        <v>100</v>
      </c>
      <c r="L19" s="78">
        <v>118</v>
      </c>
      <c r="M19" s="94">
        <f>J19/B19*1000</f>
        <v>12.830321935142134</v>
      </c>
      <c r="N19" s="28">
        <f t="shared" si="1"/>
        <v>-63</v>
      </c>
      <c r="O19" s="42">
        <f>N19/B19*1000</f>
        <v>-3.707845329880525</v>
      </c>
      <c r="P19" s="161" t="s">
        <v>67</v>
      </c>
      <c r="Q19" s="109" t="s">
        <v>67</v>
      </c>
      <c r="R19" s="110" t="s">
        <v>67</v>
      </c>
      <c r="S19" s="160" t="s">
        <v>67</v>
      </c>
      <c r="T19" s="7"/>
      <c r="U19" s="167" t="s">
        <v>67</v>
      </c>
      <c r="V19" s="129" t="s">
        <v>67</v>
      </c>
      <c r="W19" s="109" t="s">
        <v>67</v>
      </c>
      <c r="X19" s="84">
        <v>3</v>
      </c>
      <c r="Y19" s="109">
        <v>2</v>
      </c>
      <c r="Z19" s="110">
        <v>1</v>
      </c>
      <c r="AA19" s="114">
        <f t="shared" si="2"/>
        <v>18.9873417721519</v>
      </c>
      <c r="AB19" s="115">
        <f t="shared" si="3"/>
        <v>12.658227848101266</v>
      </c>
      <c r="AC19" s="116">
        <f t="shared" si="4"/>
        <v>6.329113924050633</v>
      </c>
      <c r="AD19" s="126"/>
      <c r="AE19" s="109"/>
      <c r="AF19" s="110"/>
      <c r="AG19" s="115">
        <f>AD19/(AE19+E19)*1000</f>
        <v>0</v>
      </c>
      <c r="AH19" s="115">
        <f>AE19/(E19+AE19)*1000</f>
        <v>0</v>
      </c>
      <c r="AI19" s="117">
        <v>0</v>
      </c>
      <c r="AJ19" s="84">
        <v>65</v>
      </c>
      <c r="AK19" s="143">
        <f>AJ19/B19*1000</f>
        <v>3.8255547054322876</v>
      </c>
      <c r="AL19" s="63">
        <v>29</v>
      </c>
      <c r="AM19" s="144">
        <f>AL19/B19*1000</f>
        <v>1.7067859455005592</v>
      </c>
      <c r="AN19" s="152">
        <v>1.89</v>
      </c>
    </row>
    <row r="20" spans="1:40" s="21" customFormat="1" ht="27.75" customHeight="1">
      <c r="A20" s="21">
        <v>371</v>
      </c>
      <c r="B20" s="25">
        <v>18256</v>
      </c>
      <c r="C20" s="22"/>
      <c r="D20" s="20" t="s">
        <v>55</v>
      </c>
      <c r="E20" s="63">
        <v>124</v>
      </c>
      <c r="F20" s="77">
        <v>64</v>
      </c>
      <c r="G20" s="78">
        <v>60</v>
      </c>
      <c r="H20" s="79">
        <f>E20/B20*1000</f>
        <v>6.792287467134093</v>
      </c>
      <c r="I20" s="80">
        <f t="shared" si="0"/>
        <v>106.66666666666667</v>
      </c>
      <c r="J20" s="12">
        <v>275</v>
      </c>
      <c r="K20" s="77">
        <v>142</v>
      </c>
      <c r="L20" s="78">
        <v>133</v>
      </c>
      <c r="M20" s="94">
        <f>J20/B20*1000</f>
        <v>15.063540753724803</v>
      </c>
      <c r="N20" s="28">
        <f t="shared" si="1"/>
        <v>-151</v>
      </c>
      <c r="O20" s="42">
        <f>N20/B20*1000</f>
        <v>-8.27125328659071</v>
      </c>
      <c r="P20" s="161">
        <v>1</v>
      </c>
      <c r="Q20" s="109">
        <v>1</v>
      </c>
      <c r="R20" s="110" t="s">
        <v>67</v>
      </c>
      <c r="S20" s="160" t="s">
        <v>67</v>
      </c>
      <c r="T20" s="7"/>
      <c r="U20" s="167" t="s">
        <v>67</v>
      </c>
      <c r="V20" s="129" t="s">
        <v>67</v>
      </c>
      <c r="W20" s="109" t="s">
        <v>67</v>
      </c>
      <c r="X20" s="84">
        <v>5</v>
      </c>
      <c r="Y20" s="109">
        <v>3</v>
      </c>
      <c r="Z20" s="110">
        <v>2</v>
      </c>
      <c r="AA20" s="114">
        <f t="shared" si="2"/>
        <v>38.75968992248062</v>
      </c>
      <c r="AB20" s="115">
        <f t="shared" si="3"/>
        <v>23.25581395348837</v>
      </c>
      <c r="AC20" s="116">
        <f t="shared" si="4"/>
        <v>15.503875968992247</v>
      </c>
      <c r="AD20" s="126">
        <v>1</v>
      </c>
      <c r="AE20" s="109">
        <v>1</v>
      </c>
      <c r="AF20" s="110"/>
      <c r="AG20" s="78">
        <v>0</v>
      </c>
      <c r="AH20" s="127">
        <v>0</v>
      </c>
      <c r="AI20" s="117">
        <v>0</v>
      </c>
      <c r="AJ20" s="84">
        <v>60</v>
      </c>
      <c r="AK20" s="143">
        <f>AJ20/B20*1000</f>
        <v>3.286590709903593</v>
      </c>
      <c r="AL20" s="63">
        <v>24</v>
      </c>
      <c r="AM20" s="144">
        <f>AL20/B20*1000</f>
        <v>1.3146362839614374</v>
      </c>
      <c r="AN20" s="152">
        <v>1.53</v>
      </c>
    </row>
    <row r="21" spans="1:40" s="21" customFormat="1" ht="27.75" customHeight="1">
      <c r="A21" s="21">
        <v>372</v>
      </c>
      <c r="B21" s="25">
        <v>15267</v>
      </c>
      <c r="C21" s="22"/>
      <c r="D21" s="20" t="s">
        <v>31</v>
      </c>
      <c r="E21" s="63">
        <v>121</v>
      </c>
      <c r="F21" s="77">
        <v>54</v>
      </c>
      <c r="G21" s="78">
        <v>67</v>
      </c>
      <c r="H21" s="79">
        <f>E21/B21*1000</f>
        <v>7.925591144298159</v>
      </c>
      <c r="I21" s="80">
        <f t="shared" si="0"/>
        <v>80.59701492537313</v>
      </c>
      <c r="J21" s="12">
        <v>219</v>
      </c>
      <c r="K21" s="77">
        <v>106</v>
      </c>
      <c r="L21" s="78">
        <v>113</v>
      </c>
      <c r="M21" s="94">
        <f>J21/B21*1000</f>
        <v>14.344664963647082</v>
      </c>
      <c r="N21" s="28">
        <f t="shared" si="1"/>
        <v>-98</v>
      </c>
      <c r="O21" s="42">
        <f>N21/B21*1000</f>
        <v>-6.419073819348923</v>
      </c>
      <c r="P21" s="161" t="s">
        <v>67</v>
      </c>
      <c r="Q21" s="109" t="s">
        <v>67</v>
      </c>
      <c r="R21" s="110" t="s">
        <v>67</v>
      </c>
      <c r="S21" s="160" t="s">
        <v>67</v>
      </c>
      <c r="T21" s="7"/>
      <c r="U21" s="167" t="s">
        <v>67</v>
      </c>
      <c r="V21" s="129" t="s">
        <v>67</v>
      </c>
      <c r="W21" s="109" t="s">
        <v>67</v>
      </c>
      <c r="X21" s="84">
        <v>2</v>
      </c>
      <c r="Y21" s="109">
        <v>2</v>
      </c>
      <c r="Z21" s="110">
        <v>0</v>
      </c>
      <c r="AA21" s="114">
        <f t="shared" si="2"/>
        <v>16.260162601626018</v>
      </c>
      <c r="AB21" s="115">
        <f t="shared" si="3"/>
        <v>16.260162601626018</v>
      </c>
      <c r="AC21" s="116">
        <f t="shared" si="4"/>
        <v>0</v>
      </c>
      <c r="AD21" s="126"/>
      <c r="AE21" s="109"/>
      <c r="AF21" s="110"/>
      <c r="AG21" s="115">
        <f>AD21/(AE21+E21)*1000</f>
        <v>0</v>
      </c>
      <c r="AH21" s="115">
        <f>AE21/(E21+AE21)*1000</f>
        <v>0</v>
      </c>
      <c r="AI21" s="117">
        <v>0</v>
      </c>
      <c r="AJ21" s="84">
        <v>68</v>
      </c>
      <c r="AK21" s="143">
        <f>AJ21/B21*1000</f>
        <v>4.454051221589048</v>
      </c>
      <c r="AL21" s="63">
        <v>27</v>
      </c>
      <c r="AM21" s="144">
        <f>AL21/B21*1000</f>
        <v>1.7685203379838867</v>
      </c>
      <c r="AN21" s="152">
        <v>1.67</v>
      </c>
    </row>
    <row r="22" spans="2:40" s="21" customFormat="1" ht="27.75" customHeight="1">
      <c r="B22" s="25">
        <v>43673</v>
      </c>
      <c r="C22" s="205" t="s">
        <v>9</v>
      </c>
      <c r="D22" s="206"/>
      <c r="E22" s="63">
        <f>SUM(E23:E26)</f>
        <v>266</v>
      </c>
      <c r="F22" s="77">
        <f>SUM(F23:F26)</f>
        <v>131</v>
      </c>
      <c r="G22" s="78">
        <f>SUM(G23:G26)</f>
        <v>135</v>
      </c>
      <c r="H22" s="79">
        <f>E22/B22*1000</f>
        <v>6.090719666613239</v>
      </c>
      <c r="I22" s="80">
        <f t="shared" si="0"/>
        <v>97.03703703703704</v>
      </c>
      <c r="J22" s="12">
        <f>SUM(J23:J26)</f>
        <v>611</v>
      </c>
      <c r="K22" s="62">
        <f>SUM(K23:K26)</f>
        <v>297</v>
      </c>
      <c r="L22" s="63">
        <f>SUM(L23:L26)</f>
        <v>314</v>
      </c>
      <c r="M22" s="94">
        <f>J22/B22*1000</f>
        <v>13.9903372793259</v>
      </c>
      <c r="N22" s="28">
        <f t="shared" si="1"/>
        <v>-345</v>
      </c>
      <c r="O22" s="42">
        <f>N22/B22*1000</f>
        <v>-7.899617612712659</v>
      </c>
      <c r="P22" s="84">
        <f>SUM(P23:P26)</f>
        <v>1</v>
      </c>
      <c r="Q22" s="77">
        <f>SUM(Q23:Q26)</f>
        <v>0</v>
      </c>
      <c r="R22" s="78">
        <f>SUM(R23:R26)</f>
        <v>1</v>
      </c>
      <c r="S22" s="160" t="s">
        <v>67</v>
      </c>
      <c r="T22" s="7">
        <v>1</v>
      </c>
      <c r="U22" s="167" t="s">
        <v>67</v>
      </c>
      <c r="V22" s="129">
        <v>1</v>
      </c>
      <c r="W22" s="109" t="s">
        <v>67</v>
      </c>
      <c r="X22" s="84">
        <f>SUM(X23:X26)</f>
        <v>8</v>
      </c>
      <c r="Y22" s="109">
        <f>SUM(Y23:Y26)</f>
        <v>3</v>
      </c>
      <c r="Z22" s="110">
        <f>SUM(Z23:Z26)</f>
        <v>5</v>
      </c>
      <c r="AA22" s="114">
        <f t="shared" si="2"/>
        <v>29.197080291970803</v>
      </c>
      <c r="AB22" s="115">
        <f t="shared" si="3"/>
        <v>10.948905109489052</v>
      </c>
      <c r="AC22" s="116">
        <f t="shared" si="4"/>
        <v>18.24817518248175</v>
      </c>
      <c r="AD22" s="126">
        <v>3</v>
      </c>
      <c r="AE22" s="109">
        <v>2</v>
      </c>
      <c r="AF22" s="110">
        <v>1</v>
      </c>
      <c r="AG22" s="78">
        <v>0</v>
      </c>
      <c r="AH22" s="127">
        <v>0</v>
      </c>
      <c r="AI22" s="117">
        <f>AF22/E22*1000</f>
        <v>3.7593984962406015</v>
      </c>
      <c r="AJ22" s="84">
        <f>SUM(AJ23:AJ26)</f>
        <v>130</v>
      </c>
      <c r="AK22" s="143">
        <f>AJ22/B22*1000</f>
        <v>2.976667506239553</v>
      </c>
      <c r="AL22" s="63">
        <f>SUM(AL23:AL26)</f>
        <v>59</v>
      </c>
      <c r="AM22" s="144">
        <f>AL22/B22*1000</f>
        <v>1.3509490989856434</v>
      </c>
      <c r="AN22" s="152">
        <v>1.35</v>
      </c>
    </row>
    <row r="23" spans="1:40" s="21" customFormat="1" ht="27.75" customHeight="1">
      <c r="A23" s="21">
        <v>384</v>
      </c>
      <c r="B23" s="25">
        <v>3416</v>
      </c>
      <c r="C23" s="22"/>
      <c r="D23" s="20" t="s">
        <v>56</v>
      </c>
      <c r="E23" s="63">
        <v>37</v>
      </c>
      <c r="F23" s="77">
        <v>13</v>
      </c>
      <c r="G23" s="78">
        <v>24</v>
      </c>
      <c r="H23" s="79">
        <f>E23/B23*1000</f>
        <v>10.831381733021077</v>
      </c>
      <c r="I23" s="80">
        <f t="shared" si="0"/>
        <v>54.166666666666664</v>
      </c>
      <c r="J23" s="12">
        <v>27</v>
      </c>
      <c r="K23" s="62">
        <v>13</v>
      </c>
      <c r="L23" s="63">
        <v>14</v>
      </c>
      <c r="M23" s="94">
        <f>J23/B23*1000</f>
        <v>7.903981264637002</v>
      </c>
      <c r="N23" s="28">
        <f t="shared" si="1"/>
        <v>10</v>
      </c>
      <c r="O23" s="42">
        <f>N23/B23*1000</f>
        <v>2.927400468384075</v>
      </c>
      <c r="P23" s="161" t="s">
        <v>67</v>
      </c>
      <c r="Q23" s="109" t="s">
        <v>67</v>
      </c>
      <c r="R23" s="110" t="s">
        <v>67</v>
      </c>
      <c r="S23" s="160" t="s">
        <v>67</v>
      </c>
      <c r="T23" s="7"/>
      <c r="U23" s="167" t="s">
        <v>67</v>
      </c>
      <c r="V23" s="129" t="s">
        <v>67</v>
      </c>
      <c r="W23" s="109" t="s">
        <v>67</v>
      </c>
      <c r="X23" s="84">
        <v>1</v>
      </c>
      <c r="Y23" s="109">
        <v>1</v>
      </c>
      <c r="Z23" s="110">
        <v>0</v>
      </c>
      <c r="AA23" s="77">
        <v>0</v>
      </c>
      <c r="AB23" s="77">
        <v>0</v>
      </c>
      <c r="AC23" s="117">
        <v>0</v>
      </c>
      <c r="AD23" s="126">
        <v>1</v>
      </c>
      <c r="AE23" s="109">
        <v>1</v>
      </c>
      <c r="AF23" s="110"/>
      <c r="AG23" s="78">
        <v>0</v>
      </c>
      <c r="AH23" s="127">
        <v>0</v>
      </c>
      <c r="AI23" s="117">
        <v>0</v>
      </c>
      <c r="AJ23" s="84">
        <v>21</v>
      </c>
      <c r="AK23" s="143">
        <f>AJ23/B23*1000</f>
        <v>6.147540983606557</v>
      </c>
      <c r="AL23" s="63">
        <v>9</v>
      </c>
      <c r="AM23" s="144">
        <f>AL23/B23*1000</f>
        <v>2.6346604215456675</v>
      </c>
      <c r="AN23" s="152">
        <v>1.76</v>
      </c>
    </row>
    <row r="24" spans="1:40" s="21" customFormat="1" ht="27.75" customHeight="1">
      <c r="A24" s="21">
        <v>386</v>
      </c>
      <c r="B24" s="25">
        <v>17296</v>
      </c>
      <c r="C24" s="22"/>
      <c r="D24" s="20" t="s">
        <v>33</v>
      </c>
      <c r="E24" s="63">
        <v>94</v>
      </c>
      <c r="F24" s="77">
        <v>44</v>
      </c>
      <c r="G24" s="78">
        <v>50</v>
      </c>
      <c r="H24" s="79">
        <f>E24/B24*1000</f>
        <v>5.434782608695652</v>
      </c>
      <c r="I24" s="80">
        <f t="shared" si="0"/>
        <v>88</v>
      </c>
      <c r="J24" s="12">
        <v>263</v>
      </c>
      <c r="K24" s="62">
        <v>136</v>
      </c>
      <c r="L24" s="63">
        <v>127</v>
      </c>
      <c r="M24" s="94">
        <f>J24/B24*1000</f>
        <v>15.20582793709528</v>
      </c>
      <c r="N24" s="28">
        <f t="shared" si="1"/>
        <v>-169</v>
      </c>
      <c r="O24" s="42">
        <f>N24/B24*1000</f>
        <v>-9.77104532839963</v>
      </c>
      <c r="P24" s="161">
        <v>1</v>
      </c>
      <c r="Q24" s="109" t="s">
        <v>67</v>
      </c>
      <c r="R24" s="110">
        <v>1</v>
      </c>
      <c r="S24" s="160" t="s">
        <v>67</v>
      </c>
      <c r="T24" s="7">
        <v>1</v>
      </c>
      <c r="U24" s="167" t="s">
        <v>67</v>
      </c>
      <c r="V24" s="129">
        <v>1</v>
      </c>
      <c r="W24" s="109" t="s">
        <v>67</v>
      </c>
      <c r="X24" s="84">
        <v>2</v>
      </c>
      <c r="Y24" s="109">
        <v>0</v>
      </c>
      <c r="Z24" s="110">
        <v>2</v>
      </c>
      <c r="AA24" s="114">
        <f t="shared" si="2"/>
        <v>20.833333333333332</v>
      </c>
      <c r="AB24" s="115">
        <f>Y24/(X24+E24)*1000</f>
        <v>0</v>
      </c>
      <c r="AC24" s="116">
        <f t="shared" si="4"/>
        <v>20.833333333333332</v>
      </c>
      <c r="AD24" s="126">
        <v>1</v>
      </c>
      <c r="AE24" s="109"/>
      <c r="AF24" s="110">
        <v>1</v>
      </c>
      <c r="AG24" s="78">
        <v>0</v>
      </c>
      <c r="AH24" s="127">
        <v>0</v>
      </c>
      <c r="AI24" s="117">
        <v>0</v>
      </c>
      <c r="AJ24" s="84">
        <v>44</v>
      </c>
      <c r="AK24" s="143">
        <f>AJ24/B24*1000</f>
        <v>2.543940795559667</v>
      </c>
      <c r="AL24" s="63">
        <v>21</v>
      </c>
      <c r="AM24" s="144">
        <f>AL24/B24*1000</f>
        <v>1.2141535615171137</v>
      </c>
      <c r="AN24" s="152">
        <v>1.28</v>
      </c>
    </row>
    <row r="25" spans="1:40" s="21" customFormat="1" ht="27.75" customHeight="1">
      <c r="A25" s="21">
        <v>389</v>
      </c>
      <c r="B25" s="25">
        <v>11455</v>
      </c>
      <c r="C25" s="22"/>
      <c r="D25" s="20" t="s">
        <v>57</v>
      </c>
      <c r="E25" s="63">
        <v>73</v>
      </c>
      <c r="F25" s="77">
        <v>37</v>
      </c>
      <c r="G25" s="78">
        <v>36</v>
      </c>
      <c r="H25" s="79">
        <f>E25/B25*1000</f>
        <v>6.372762985595809</v>
      </c>
      <c r="I25" s="80">
        <f t="shared" si="0"/>
        <v>102.77777777777777</v>
      </c>
      <c r="J25" s="12">
        <v>154</v>
      </c>
      <c r="K25" s="62">
        <v>70</v>
      </c>
      <c r="L25" s="63">
        <v>84</v>
      </c>
      <c r="M25" s="94">
        <f>J25/B25*1000</f>
        <v>13.443910955914449</v>
      </c>
      <c r="N25" s="28">
        <f t="shared" si="1"/>
        <v>-81</v>
      </c>
      <c r="O25" s="42">
        <f>N25/B25*1000</f>
        <v>-7.071147970318638</v>
      </c>
      <c r="P25" s="84">
        <v>0</v>
      </c>
      <c r="Q25" s="77">
        <v>0</v>
      </c>
      <c r="R25" s="110" t="s">
        <v>67</v>
      </c>
      <c r="S25" s="160" t="s">
        <v>67</v>
      </c>
      <c r="T25" s="7"/>
      <c r="U25" s="167" t="s">
        <v>67</v>
      </c>
      <c r="V25" s="129" t="s">
        <v>67</v>
      </c>
      <c r="W25" s="109" t="s">
        <v>67</v>
      </c>
      <c r="X25" s="84">
        <v>1</v>
      </c>
      <c r="Y25" s="109">
        <v>1</v>
      </c>
      <c r="Z25" s="110">
        <v>0</v>
      </c>
      <c r="AA25" s="114">
        <f t="shared" si="2"/>
        <v>13.513513513513514</v>
      </c>
      <c r="AB25" s="115">
        <f t="shared" si="3"/>
        <v>13.513513513513514</v>
      </c>
      <c r="AC25" s="116">
        <f t="shared" si="4"/>
        <v>0</v>
      </c>
      <c r="AD25" s="126">
        <v>1</v>
      </c>
      <c r="AE25" s="109">
        <v>1</v>
      </c>
      <c r="AF25" s="110"/>
      <c r="AG25" s="78">
        <v>0</v>
      </c>
      <c r="AH25" s="127">
        <v>0</v>
      </c>
      <c r="AI25" s="117">
        <v>0</v>
      </c>
      <c r="AJ25" s="84">
        <v>41</v>
      </c>
      <c r="AK25" s="143">
        <f>AJ25/B25*1000</f>
        <v>3.579223046704496</v>
      </c>
      <c r="AL25" s="63">
        <v>9</v>
      </c>
      <c r="AM25" s="144">
        <f>AL25/B25*1000</f>
        <v>0.785683107813182</v>
      </c>
      <c r="AN25" s="152">
        <v>1.37</v>
      </c>
    </row>
    <row r="26" spans="1:40" s="21" customFormat="1" ht="27.75" customHeight="1">
      <c r="A26" s="21">
        <v>390</v>
      </c>
      <c r="B26" s="25">
        <v>11506</v>
      </c>
      <c r="C26" s="22"/>
      <c r="D26" s="20" t="s">
        <v>32</v>
      </c>
      <c r="E26" s="63">
        <v>62</v>
      </c>
      <c r="F26" s="77">
        <v>37</v>
      </c>
      <c r="G26" s="78">
        <v>25</v>
      </c>
      <c r="H26" s="79">
        <f>E26/B26*1000</f>
        <v>5.3884929601946805</v>
      </c>
      <c r="I26" s="80">
        <f t="shared" si="0"/>
        <v>148</v>
      </c>
      <c r="J26" s="12">
        <v>167</v>
      </c>
      <c r="K26" s="62">
        <v>78</v>
      </c>
      <c r="L26" s="63">
        <v>89</v>
      </c>
      <c r="M26" s="94">
        <f>J26/B26*1000</f>
        <v>14.514166521814705</v>
      </c>
      <c r="N26" s="28">
        <f t="shared" si="1"/>
        <v>-105</v>
      </c>
      <c r="O26" s="42">
        <f>N26/B26*1000</f>
        <v>-9.125673561620024</v>
      </c>
      <c r="P26" s="84">
        <v>0</v>
      </c>
      <c r="Q26" s="109" t="s">
        <v>67</v>
      </c>
      <c r="R26" s="78">
        <v>0</v>
      </c>
      <c r="S26" s="160" t="s">
        <v>67</v>
      </c>
      <c r="T26" s="7"/>
      <c r="U26" s="167" t="s">
        <v>67</v>
      </c>
      <c r="V26" s="129" t="s">
        <v>67</v>
      </c>
      <c r="W26" s="109" t="s">
        <v>67</v>
      </c>
      <c r="X26" s="84">
        <v>4</v>
      </c>
      <c r="Y26" s="109">
        <v>1</v>
      </c>
      <c r="Z26" s="110">
        <v>3</v>
      </c>
      <c r="AA26" s="114">
        <f t="shared" si="2"/>
        <v>60.60606060606061</v>
      </c>
      <c r="AB26" s="115">
        <f t="shared" si="3"/>
        <v>15.151515151515152</v>
      </c>
      <c r="AC26" s="116">
        <f t="shared" si="4"/>
        <v>45.45454545454545</v>
      </c>
      <c r="AD26" s="126"/>
      <c r="AE26" s="109"/>
      <c r="AF26" s="110"/>
      <c r="AG26" s="78">
        <v>0</v>
      </c>
      <c r="AH26" s="127">
        <v>0</v>
      </c>
      <c r="AI26" s="117">
        <v>0</v>
      </c>
      <c r="AJ26" s="84">
        <v>24</v>
      </c>
      <c r="AK26" s="143">
        <f>AJ26/B26*1000</f>
        <v>2.0858682426560056</v>
      </c>
      <c r="AL26" s="63">
        <v>20</v>
      </c>
      <c r="AM26" s="144">
        <f>AL26/B26*1000</f>
        <v>1.7382235355466713</v>
      </c>
      <c r="AN26" s="152">
        <v>1.25</v>
      </c>
    </row>
    <row r="27" spans="2:40" s="21" customFormat="1" ht="27.75" customHeight="1">
      <c r="B27" s="25">
        <v>12243</v>
      </c>
      <c r="C27" s="205" t="s">
        <v>10</v>
      </c>
      <c r="D27" s="206"/>
      <c r="E27" s="63">
        <f>SUM(E28:E30)</f>
        <v>41</v>
      </c>
      <c r="F27" s="77">
        <f>SUM(F28:F30)</f>
        <v>20</v>
      </c>
      <c r="G27" s="78">
        <f>SUM(G28:G30)</f>
        <v>21</v>
      </c>
      <c r="H27" s="79">
        <f>E27/B27*1000</f>
        <v>3.348852405456179</v>
      </c>
      <c r="I27" s="80">
        <f t="shared" si="0"/>
        <v>95.23809523809523</v>
      </c>
      <c r="J27" s="12">
        <f>SUM(J28:J30)</f>
        <v>276</v>
      </c>
      <c r="K27" s="62">
        <f>SUM(K28:K30)</f>
        <v>133</v>
      </c>
      <c r="L27" s="63">
        <f>SUM(L28:L30)</f>
        <v>143</v>
      </c>
      <c r="M27" s="94">
        <f>J27/B27*1000</f>
        <v>22.54349424160745</v>
      </c>
      <c r="N27" s="28">
        <f t="shared" si="1"/>
        <v>-235</v>
      </c>
      <c r="O27" s="42">
        <f>N27/B27*1000</f>
        <v>-19.19464183615127</v>
      </c>
      <c r="P27" s="161" t="s">
        <v>67</v>
      </c>
      <c r="Q27" s="109" t="s">
        <v>67</v>
      </c>
      <c r="R27" s="110" t="s">
        <v>67</v>
      </c>
      <c r="S27" s="160" t="s">
        <v>67</v>
      </c>
      <c r="T27" s="7"/>
      <c r="U27" s="167" t="s">
        <v>67</v>
      </c>
      <c r="V27" s="129" t="s">
        <v>67</v>
      </c>
      <c r="W27" s="109" t="s">
        <v>67</v>
      </c>
      <c r="X27" s="84">
        <f>SUM(X28:X30)</f>
        <v>2</v>
      </c>
      <c r="Y27" s="109">
        <f>SUM(Y28:Y30)</f>
        <v>0</v>
      </c>
      <c r="Z27" s="110">
        <f>SUM(Z28:Z30)</f>
        <v>2</v>
      </c>
      <c r="AA27" s="114">
        <f>SUM(AA28:AA30)</f>
        <v>0</v>
      </c>
      <c r="AB27" s="115">
        <f>SUM(AB28)</f>
        <v>0</v>
      </c>
      <c r="AC27" s="117">
        <v>0</v>
      </c>
      <c r="AD27" s="126"/>
      <c r="AE27" s="109"/>
      <c r="AF27" s="110"/>
      <c r="AG27" s="78">
        <f>AD27/(AE27+E27)*1000</f>
        <v>0</v>
      </c>
      <c r="AH27" s="127">
        <f>AE27/(E27+AE27)*1000</f>
        <v>0</v>
      </c>
      <c r="AI27" s="117">
        <f>AF27/E27*1000</f>
        <v>0</v>
      </c>
      <c r="AJ27" s="84">
        <f>SUM(AJ28:AJ30)</f>
        <v>34</v>
      </c>
      <c r="AK27" s="143">
        <f>AJ27/B27*1000</f>
        <v>2.7770971167197582</v>
      </c>
      <c r="AL27" s="63">
        <f>SUM(AL28:AL30)</f>
        <v>20</v>
      </c>
      <c r="AM27" s="144">
        <f>AL27/B27*1000</f>
        <v>1.6335865392469167</v>
      </c>
      <c r="AN27" s="152">
        <v>1.17</v>
      </c>
    </row>
    <row r="28" spans="1:40" s="21" customFormat="1" ht="27.75" customHeight="1">
      <c r="A28" s="21">
        <v>401</v>
      </c>
      <c r="B28" s="25">
        <v>5282</v>
      </c>
      <c r="C28" s="22"/>
      <c r="D28" s="20" t="s">
        <v>34</v>
      </c>
      <c r="E28" s="63">
        <v>17</v>
      </c>
      <c r="F28" s="77">
        <v>6</v>
      </c>
      <c r="G28" s="78">
        <v>11</v>
      </c>
      <c r="H28" s="79">
        <f>E28/B28*1000</f>
        <v>3.2184778492995076</v>
      </c>
      <c r="I28" s="80">
        <f t="shared" si="0"/>
        <v>54.54545454545454</v>
      </c>
      <c r="J28" s="12">
        <v>137</v>
      </c>
      <c r="K28" s="62">
        <v>67</v>
      </c>
      <c r="L28" s="63">
        <v>70</v>
      </c>
      <c r="M28" s="94">
        <f>J28/B28*1000</f>
        <v>25.937145020825444</v>
      </c>
      <c r="N28" s="28">
        <f t="shared" si="1"/>
        <v>-120</v>
      </c>
      <c r="O28" s="42">
        <f>N28/B28*1000</f>
        <v>-22.718667171525937</v>
      </c>
      <c r="P28" s="161" t="s">
        <v>67</v>
      </c>
      <c r="Q28" s="109" t="s">
        <v>67</v>
      </c>
      <c r="R28" s="110" t="s">
        <v>67</v>
      </c>
      <c r="S28" s="160" t="s">
        <v>67</v>
      </c>
      <c r="T28" s="7"/>
      <c r="U28" s="167" t="s">
        <v>67</v>
      </c>
      <c r="V28" s="129" t="s">
        <v>67</v>
      </c>
      <c r="W28" s="109" t="s">
        <v>67</v>
      </c>
      <c r="X28" s="84">
        <v>0</v>
      </c>
      <c r="Y28" s="109">
        <v>0</v>
      </c>
      <c r="Z28" s="110">
        <v>0</v>
      </c>
      <c r="AA28" s="114">
        <f t="shared" si="2"/>
        <v>0</v>
      </c>
      <c r="AB28" s="115">
        <f t="shared" si="3"/>
        <v>0</v>
      </c>
      <c r="AC28" s="117">
        <v>0</v>
      </c>
      <c r="AD28" s="126"/>
      <c r="AE28" s="109"/>
      <c r="AF28" s="110"/>
      <c r="AG28" s="78">
        <v>0</v>
      </c>
      <c r="AH28" s="127">
        <v>0</v>
      </c>
      <c r="AI28" s="117">
        <v>0</v>
      </c>
      <c r="AJ28" s="84">
        <v>8</v>
      </c>
      <c r="AK28" s="143">
        <f>AJ28/B28*1000</f>
        <v>1.5145778114350623</v>
      </c>
      <c r="AL28" s="63">
        <v>6</v>
      </c>
      <c r="AM28" s="144">
        <f>AL28/B28*1000</f>
        <v>1.135933358576297</v>
      </c>
      <c r="AN28" s="152">
        <v>1.51</v>
      </c>
    </row>
    <row r="29" spans="1:40" s="21" customFormat="1" ht="27.75" customHeight="1">
      <c r="A29" s="21">
        <v>402</v>
      </c>
      <c r="B29" s="25">
        <v>3658</v>
      </c>
      <c r="C29" s="22"/>
      <c r="D29" s="20" t="s">
        <v>35</v>
      </c>
      <c r="E29" s="63">
        <v>10</v>
      </c>
      <c r="F29" s="77">
        <v>6</v>
      </c>
      <c r="G29" s="78">
        <v>4</v>
      </c>
      <c r="H29" s="79">
        <f>E29/B29*1000</f>
        <v>2.7337342810278837</v>
      </c>
      <c r="I29" s="80">
        <f t="shared" si="0"/>
        <v>150</v>
      </c>
      <c r="J29" s="12">
        <v>80</v>
      </c>
      <c r="K29" s="62">
        <v>41</v>
      </c>
      <c r="L29" s="63">
        <v>39</v>
      </c>
      <c r="M29" s="94">
        <f>J29/B29*1000</f>
        <v>21.86987424822307</v>
      </c>
      <c r="N29" s="28">
        <f t="shared" si="1"/>
        <v>-70</v>
      </c>
      <c r="O29" s="42">
        <f>N29/B29*1000</f>
        <v>-19.136139967195188</v>
      </c>
      <c r="P29" s="161" t="s">
        <v>67</v>
      </c>
      <c r="Q29" s="109" t="s">
        <v>67</v>
      </c>
      <c r="R29" s="110" t="s">
        <v>67</v>
      </c>
      <c r="S29" s="160" t="s">
        <v>67</v>
      </c>
      <c r="T29" s="7"/>
      <c r="U29" s="167" t="s">
        <v>67</v>
      </c>
      <c r="V29" s="129" t="s">
        <v>67</v>
      </c>
      <c r="W29" s="109" t="s">
        <v>67</v>
      </c>
      <c r="X29" s="84">
        <v>1</v>
      </c>
      <c r="Y29" s="109">
        <v>0</v>
      </c>
      <c r="Z29" s="110">
        <v>1</v>
      </c>
      <c r="AA29" s="77">
        <v>0</v>
      </c>
      <c r="AB29" s="77">
        <v>0</v>
      </c>
      <c r="AC29" s="117">
        <v>0</v>
      </c>
      <c r="AD29" s="126"/>
      <c r="AE29" s="109"/>
      <c r="AF29" s="110"/>
      <c r="AG29" s="78">
        <v>0</v>
      </c>
      <c r="AH29" s="127">
        <v>0</v>
      </c>
      <c r="AI29" s="117">
        <v>0</v>
      </c>
      <c r="AJ29" s="84">
        <v>9</v>
      </c>
      <c r="AK29" s="143">
        <f>AJ29/B29*1000</f>
        <v>2.4603608529250955</v>
      </c>
      <c r="AL29" s="63">
        <v>8</v>
      </c>
      <c r="AM29" s="144">
        <f>AL29/B29*1000</f>
        <v>2.1869874248223073</v>
      </c>
      <c r="AN29" s="152">
        <v>0.84</v>
      </c>
    </row>
    <row r="30" spans="1:40" s="21" customFormat="1" ht="27.75" customHeight="1">
      <c r="A30" s="21">
        <v>403</v>
      </c>
      <c r="B30" s="25">
        <v>3303</v>
      </c>
      <c r="C30" s="22"/>
      <c r="D30" s="20" t="s">
        <v>36</v>
      </c>
      <c r="E30" s="63">
        <v>14</v>
      </c>
      <c r="F30" s="77">
        <v>8</v>
      </c>
      <c r="G30" s="78">
        <v>6</v>
      </c>
      <c r="H30" s="79">
        <f>E30/B30*1000</f>
        <v>4.238570996064184</v>
      </c>
      <c r="I30" s="80">
        <f t="shared" si="0"/>
        <v>133.33333333333331</v>
      </c>
      <c r="J30" s="12">
        <v>59</v>
      </c>
      <c r="K30" s="77">
        <v>25</v>
      </c>
      <c r="L30" s="78">
        <v>34</v>
      </c>
      <c r="M30" s="94">
        <f>J30/B30*1000</f>
        <v>17.86254919769906</v>
      </c>
      <c r="N30" s="28">
        <f t="shared" si="1"/>
        <v>-45</v>
      </c>
      <c r="O30" s="42">
        <f>N30/B30*1000</f>
        <v>-13.623978201634877</v>
      </c>
      <c r="P30" s="161" t="s">
        <v>67</v>
      </c>
      <c r="Q30" s="109" t="s">
        <v>67</v>
      </c>
      <c r="R30" s="110" t="s">
        <v>67</v>
      </c>
      <c r="S30" s="160" t="s">
        <v>67</v>
      </c>
      <c r="T30" s="7"/>
      <c r="U30" s="167" t="s">
        <v>67</v>
      </c>
      <c r="V30" s="129" t="s">
        <v>67</v>
      </c>
      <c r="W30" s="109" t="s">
        <v>67</v>
      </c>
      <c r="X30" s="84">
        <v>1</v>
      </c>
      <c r="Y30" s="109">
        <v>0</v>
      </c>
      <c r="Z30" s="110">
        <v>1</v>
      </c>
      <c r="AA30" s="77">
        <v>0</v>
      </c>
      <c r="AB30" s="77">
        <v>0</v>
      </c>
      <c r="AC30" s="117">
        <v>0</v>
      </c>
      <c r="AD30" s="126"/>
      <c r="AE30" s="109"/>
      <c r="AF30" s="110"/>
      <c r="AG30" s="78">
        <v>0</v>
      </c>
      <c r="AH30" s="127">
        <v>0</v>
      </c>
      <c r="AI30" s="128">
        <v>0</v>
      </c>
      <c r="AJ30" s="84">
        <v>17</v>
      </c>
      <c r="AK30" s="143">
        <f>AJ30/B30*1000</f>
        <v>5.146836209506509</v>
      </c>
      <c r="AL30" s="63">
        <v>6</v>
      </c>
      <c r="AM30" s="144">
        <f>AL30/B30*1000</f>
        <v>1.8165304268846503</v>
      </c>
      <c r="AN30" s="152">
        <v>1.27</v>
      </c>
    </row>
    <row r="31" spans="2:40" s="21" customFormat="1" ht="27.75" customHeight="1">
      <c r="B31" s="32">
        <f>SUM(B7,B11,B13)</f>
        <v>238460</v>
      </c>
      <c r="C31" s="207" t="s">
        <v>41</v>
      </c>
      <c r="D31" s="8" t="s">
        <v>58</v>
      </c>
      <c r="E31" s="102">
        <f>SUM(E7,E11,E13)</f>
        <v>2037</v>
      </c>
      <c r="F31" s="64">
        <f>SUM(F7,F11,F13)</f>
        <v>1045</v>
      </c>
      <c r="G31" s="65">
        <f>SUM(G7,G11,G13)</f>
        <v>992</v>
      </c>
      <c r="H31" s="82">
        <f>E31/B31*1000</f>
        <v>8.54231317621404</v>
      </c>
      <c r="I31" s="83">
        <f t="shared" si="0"/>
        <v>105.34274193548387</v>
      </c>
      <c r="J31" s="194">
        <f>SUM(J7,J11,J13)</f>
        <v>2738</v>
      </c>
      <c r="K31" s="197">
        <f>SUM(K7,K11,K13)</f>
        <v>1388</v>
      </c>
      <c r="L31" s="199">
        <f>SUM(L7,L11,L13)</f>
        <v>1350</v>
      </c>
      <c r="M31" s="97">
        <f>J31/B31*1000</f>
        <v>11.482009561352008</v>
      </c>
      <c r="N31" s="34">
        <f t="shared" si="1"/>
        <v>-701</v>
      </c>
      <c r="O31" s="43">
        <f>N31/B31*1000</f>
        <v>-2.9396963851379687</v>
      </c>
      <c r="P31" s="81">
        <f>SUM(P7,P11,P13)</f>
        <v>2</v>
      </c>
      <c r="Q31" s="95">
        <f>SUM(Q7,Q11,Q13)</f>
        <v>1</v>
      </c>
      <c r="R31" s="96">
        <f>SUM(R7,R11,R13)</f>
        <v>1</v>
      </c>
      <c r="S31" s="53">
        <f>P31/E31*1000</f>
        <v>0.9818360333824251</v>
      </c>
      <c r="T31" s="65">
        <f>SUM(T7,T11,T13)</f>
        <v>1</v>
      </c>
      <c r="U31" s="64">
        <f>SUM(U7,U11,U13)</f>
        <v>1</v>
      </c>
      <c r="V31" s="162">
        <f>SUM(V7,V11,V13)</f>
        <v>0</v>
      </c>
      <c r="W31" s="192">
        <f>T31/E31*1000</f>
        <v>0.49091801669121254</v>
      </c>
      <c r="X31" s="102">
        <f>SUM(X7,X11,X13)</f>
        <v>37</v>
      </c>
      <c r="Y31" s="64">
        <f>SUM(Y7,Y11,Y13)</f>
        <v>17</v>
      </c>
      <c r="Z31" s="65">
        <f>SUM(Z7,Z11,Z13)</f>
        <v>20</v>
      </c>
      <c r="AA31" s="118">
        <f t="shared" si="2"/>
        <v>17.839922854387655</v>
      </c>
      <c r="AB31" s="119">
        <f t="shared" si="3"/>
        <v>8.196721311475411</v>
      </c>
      <c r="AC31" s="120">
        <f t="shared" si="4"/>
        <v>9.643201542912246</v>
      </c>
      <c r="AD31" s="102">
        <v>7</v>
      </c>
      <c r="AE31" s="64">
        <v>6</v>
      </c>
      <c r="AF31" s="65">
        <v>1</v>
      </c>
      <c r="AG31" s="119">
        <f>AD31/(AE31+E31)*1000</f>
        <v>3.4263338228095934</v>
      </c>
      <c r="AH31" s="119">
        <f>AE31/(E31+AE31)*1000</f>
        <v>2.936857562408223</v>
      </c>
      <c r="AI31" s="116">
        <f>AF31/E31*1000</f>
        <v>0.49091801669121254</v>
      </c>
      <c r="AJ31" s="81">
        <f>SUM(AJ7,AJ11,AJ13)</f>
        <v>1067</v>
      </c>
      <c r="AK31" s="145">
        <f>AJ31/B31*1000</f>
        <v>4.4745449970644975</v>
      </c>
      <c r="AL31" s="65">
        <f>SUM(AL7,AL11,AL13)</f>
        <v>389</v>
      </c>
      <c r="AM31" s="146">
        <f>AL31/B31*1000</f>
        <v>1.6313008471022392</v>
      </c>
      <c r="AN31" s="153">
        <v>1.58</v>
      </c>
    </row>
    <row r="32" spans="2:40" s="21" customFormat="1" ht="27.75" customHeight="1">
      <c r="B32" s="25">
        <f>SUM(B9,B17)</f>
        <v>107733</v>
      </c>
      <c r="C32" s="207"/>
      <c r="D32" s="10" t="s">
        <v>59</v>
      </c>
      <c r="E32" s="101">
        <f>SUM(E9,E17,)</f>
        <v>901</v>
      </c>
      <c r="F32" s="62">
        <f>SUM(F9,F17,)</f>
        <v>455</v>
      </c>
      <c r="G32" s="63">
        <f>SUM(G9,G17,)</f>
        <v>446</v>
      </c>
      <c r="H32" s="79">
        <f>E32/B32*1000</f>
        <v>8.36326845070684</v>
      </c>
      <c r="I32" s="80">
        <f t="shared" si="0"/>
        <v>102.01793721973094</v>
      </c>
      <c r="J32" s="195">
        <f>SUM(J9,J17)</f>
        <v>1438</v>
      </c>
      <c r="K32" s="198">
        <f>SUM(K9,K17)</f>
        <v>697</v>
      </c>
      <c r="L32" s="200">
        <f>SUM(L9,L17)</f>
        <v>741</v>
      </c>
      <c r="M32" s="94">
        <f>J32/B32*1000</f>
        <v>13.347813576155866</v>
      </c>
      <c r="N32" s="28">
        <f t="shared" si="1"/>
        <v>-537</v>
      </c>
      <c r="O32" s="42">
        <f>N32/B32*1000</f>
        <v>-4.984545125449027</v>
      </c>
      <c r="P32" s="101">
        <f>SUM(P9,P17,)</f>
        <v>2</v>
      </c>
      <c r="Q32" s="77">
        <f>SUM(Q9,Q17,)</f>
        <v>1</v>
      </c>
      <c r="R32" s="78">
        <f>SUM(R9,R17,)</f>
        <v>1</v>
      </c>
      <c r="S32" s="160" t="s">
        <v>68</v>
      </c>
      <c r="T32" s="63">
        <f>SUM(T9,T17)</f>
        <v>0</v>
      </c>
      <c r="U32" s="62">
        <f>SUM(U9,U17,)</f>
        <v>0</v>
      </c>
      <c r="V32" s="163">
        <f>SUM(V9,V17,)</f>
        <v>0</v>
      </c>
      <c r="W32" s="193">
        <f>T32/E32*1000</f>
        <v>0</v>
      </c>
      <c r="X32" s="101">
        <f>SUM(X9,X17)</f>
        <v>22</v>
      </c>
      <c r="Y32" s="62">
        <f>SUM(Y9,Y17)</f>
        <v>12</v>
      </c>
      <c r="Z32" s="63">
        <f>SUM(Z9,Z17)</f>
        <v>10</v>
      </c>
      <c r="AA32" s="114">
        <f t="shared" si="2"/>
        <v>23.8353196099675</v>
      </c>
      <c r="AB32" s="115">
        <f t="shared" si="3"/>
        <v>13.001083423618635</v>
      </c>
      <c r="AC32" s="116">
        <f t="shared" si="4"/>
        <v>10.834236186348862</v>
      </c>
      <c r="AD32" s="101">
        <v>1</v>
      </c>
      <c r="AE32" s="62">
        <v>1</v>
      </c>
      <c r="AF32" s="126" t="s">
        <v>78</v>
      </c>
      <c r="AG32" s="115">
        <f>AD32/(AE32+E32)*1000</f>
        <v>1.1086474501108647</v>
      </c>
      <c r="AH32" s="115">
        <f>AE32/(E32+AE32)*1000</f>
        <v>1.1086474501108647</v>
      </c>
      <c r="AI32" s="117">
        <v>0</v>
      </c>
      <c r="AJ32" s="84">
        <f>SUM(AJ9,AJ17)</f>
        <v>435</v>
      </c>
      <c r="AK32" s="143">
        <f>AJ32/B32*1000</f>
        <v>4.037760017821838</v>
      </c>
      <c r="AL32" s="63">
        <f>SUM(AL9,AL17)</f>
        <v>187</v>
      </c>
      <c r="AM32" s="144">
        <f>AL32/B32*1000</f>
        <v>1.735772697316514</v>
      </c>
      <c r="AN32" s="152">
        <v>1.72</v>
      </c>
    </row>
    <row r="33" spans="2:40" s="21" customFormat="1" ht="27.75" customHeight="1">
      <c r="B33" s="25">
        <f>SUM(B8,B10,B22)</f>
        <v>227039</v>
      </c>
      <c r="C33" s="207"/>
      <c r="D33" s="10" t="s">
        <v>60</v>
      </c>
      <c r="E33" s="101">
        <f>SUM(E8,E10,E22,)</f>
        <v>1952</v>
      </c>
      <c r="F33" s="62">
        <f>SUM(F8,F10,F22,)</f>
        <v>957</v>
      </c>
      <c r="G33" s="63">
        <f>SUM(G8,G10,G22,)</f>
        <v>995</v>
      </c>
      <c r="H33" s="79">
        <f>E33/B33*1000</f>
        <v>8.597641814842385</v>
      </c>
      <c r="I33" s="80">
        <f t="shared" si="0"/>
        <v>96.18090452261306</v>
      </c>
      <c r="J33" s="195">
        <f>SUM(J8,J10,J22)</f>
        <v>2506</v>
      </c>
      <c r="K33" s="198">
        <f>SUM(K8,K10,K22)</f>
        <v>1249</v>
      </c>
      <c r="L33" s="200">
        <f>SUM(L8,L10,L22)</f>
        <v>1257</v>
      </c>
      <c r="M33" s="94">
        <f>J33/B33*1000</f>
        <v>11.037751223358102</v>
      </c>
      <c r="N33" s="28">
        <f t="shared" si="1"/>
        <v>-554</v>
      </c>
      <c r="O33" s="42">
        <f>N33/B33*1000</f>
        <v>-2.4401094085157173</v>
      </c>
      <c r="P33" s="101">
        <f>SUM(P8,P10,P22,)</f>
        <v>6</v>
      </c>
      <c r="Q33" s="77">
        <f>SUM(Q8,Q10,Q22,)</f>
        <v>1</v>
      </c>
      <c r="R33" s="78">
        <f>SUM(R8,R10,R22,)</f>
        <v>5</v>
      </c>
      <c r="S33" s="52">
        <f>P33/E33*1000</f>
        <v>3.0737704918032787</v>
      </c>
      <c r="T33" s="63">
        <f>SUM(T8,T10,T22,)</f>
        <v>4</v>
      </c>
      <c r="U33" s="62">
        <f>SUM(U8,U10,U22,)</f>
        <v>1</v>
      </c>
      <c r="V33" s="163">
        <f>SUM(V8,V10,V22,)</f>
        <v>3</v>
      </c>
      <c r="W33" s="193">
        <f>T33/E33*1000</f>
        <v>2.0491803278688527</v>
      </c>
      <c r="X33" s="101">
        <f>SUM(X8,X10,X22,)</f>
        <v>55</v>
      </c>
      <c r="Y33" s="62">
        <f>SUM(Y8,Y10,Y22,)</f>
        <v>22</v>
      </c>
      <c r="Z33" s="63">
        <f>SUM(Z8,Z10,Z22,)</f>
        <v>33</v>
      </c>
      <c r="AA33" s="114">
        <f t="shared" si="2"/>
        <v>27.404085700049826</v>
      </c>
      <c r="AB33" s="115">
        <f t="shared" si="3"/>
        <v>10.961634280019931</v>
      </c>
      <c r="AC33" s="116">
        <f t="shared" si="4"/>
        <v>16.442451420029897</v>
      </c>
      <c r="AD33" s="101">
        <v>6</v>
      </c>
      <c r="AE33" s="62">
        <v>4</v>
      </c>
      <c r="AF33" s="63">
        <v>2</v>
      </c>
      <c r="AG33" s="115">
        <f>AD33/(AE33+E33)*1000</f>
        <v>3.067484662576687</v>
      </c>
      <c r="AH33" s="115">
        <f>AE33/(E33+AE33)*1000</f>
        <v>2.044989775051125</v>
      </c>
      <c r="AI33" s="116">
        <f>AF33/E33*1000</f>
        <v>1.0245901639344264</v>
      </c>
      <c r="AJ33" s="84">
        <f>SUM(AJ8,AJ10,AJ22)</f>
        <v>1161</v>
      </c>
      <c r="AK33" s="143">
        <f>AJ33/B33*1000</f>
        <v>5.113658886799184</v>
      </c>
      <c r="AL33" s="63">
        <f>SUM(AL8,AL10,AL22,)</f>
        <v>445</v>
      </c>
      <c r="AM33" s="144">
        <f>AL33/B33*1000</f>
        <v>1.9600156801254411</v>
      </c>
      <c r="AN33" s="152">
        <v>1.59</v>
      </c>
    </row>
    <row r="34" spans="2:40" s="3" customFormat="1" ht="27.75" customHeight="1" thickBot="1">
      <c r="B34" s="31">
        <f>SUM(B27)</f>
        <v>12243</v>
      </c>
      <c r="C34" s="208"/>
      <c r="D34" s="9" t="s">
        <v>61</v>
      </c>
      <c r="E34" s="100">
        <f>SUM(E27)</f>
        <v>41</v>
      </c>
      <c r="F34" s="60">
        <f>SUM(F27)</f>
        <v>20</v>
      </c>
      <c r="G34" s="61">
        <f>SUM(G27)</f>
        <v>21</v>
      </c>
      <c r="H34" s="86">
        <f>E34/B34*1000</f>
        <v>3.348852405456179</v>
      </c>
      <c r="I34" s="87">
        <f t="shared" si="0"/>
        <v>95.23809523809523</v>
      </c>
      <c r="J34" s="196">
        <f>SUM(J27)</f>
        <v>276</v>
      </c>
      <c r="K34" s="16">
        <f>SUM(K27)</f>
        <v>133</v>
      </c>
      <c r="L34" s="18">
        <f>SUM(L27)</f>
        <v>143</v>
      </c>
      <c r="M34" s="98">
        <f>J34/B34*1000</f>
        <v>22.54349424160745</v>
      </c>
      <c r="N34" s="36">
        <f t="shared" si="1"/>
        <v>-235</v>
      </c>
      <c r="O34" s="44">
        <f>N34/B34*1000</f>
        <v>-19.19464183615127</v>
      </c>
      <c r="P34" s="100">
        <f>SUM(P27)</f>
        <v>0</v>
      </c>
      <c r="Q34" s="91">
        <f>SUM(Q27)</f>
        <v>0</v>
      </c>
      <c r="R34" s="92">
        <f>SUM(R27)</f>
        <v>0</v>
      </c>
      <c r="S34" s="130" t="s">
        <v>68</v>
      </c>
      <c r="T34" s="85">
        <f aca="true" t="shared" si="5" ref="T34:Z34">SUM(T27)</f>
        <v>0</v>
      </c>
      <c r="U34" s="60">
        <f t="shared" si="5"/>
        <v>0</v>
      </c>
      <c r="V34" s="164">
        <f t="shared" si="5"/>
        <v>0</v>
      </c>
      <c r="W34" s="91">
        <f t="shared" si="5"/>
        <v>0</v>
      </c>
      <c r="X34" s="100">
        <f t="shared" si="5"/>
        <v>2</v>
      </c>
      <c r="Y34" s="60">
        <f t="shared" si="5"/>
        <v>0</v>
      </c>
      <c r="Z34" s="61">
        <f t="shared" si="5"/>
        <v>2</v>
      </c>
      <c r="AA34" s="106">
        <f t="shared" si="2"/>
        <v>46.51162790697674</v>
      </c>
      <c r="AB34" s="60">
        <v>0</v>
      </c>
      <c r="AC34" s="122">
        <f t="shared" si="4"/>
        <v>46.51162790697674</v>
      </c>
      <c r="AD34" s="201" t="s">
        <v>78</v>
      </c>
      <c r="AE34" s="130" t="s">
        <v>78</v>
      </c>
      <c r="AF34" s="121" t="s">
        <v>78</v>
      </c>
      <c r="AG34" s="131">
        <v>0</v>
      </c>
      <c r="AH34" s="132">
        <v>0</v>
      </c>
      <c r="AI34" s="133">
        <v>0</v>
      </c>
      <c r="AJ34" s="85">
        <f>SUM(AJ27)</f>
        <v>34</v>
      </c>
      <c r="AK34" s="147">
        <f>AJ34/B34*1000</f>
        <v>2.7770971167197582</v>
      </c>
      <c r="AL34" s="61">
        <f>SUM(AL27)</f>
        <v>20</v>
      </c>
      <c r="AM34" s="148">
        <f>AL34/B34*1000</f>
        <v>1.6335865392469167</v>
      </c>
      <c r="AN34" s="154">
        <v>1.17</v>
      </c>
    </row>
    <row r="35" spans="2:40" s="3" customFormat="1" ht="27.75" customHeight="1">
      <c r="B35" s="168">
        <f>SUM(B31)</f>
        <v>238460</v>
      </c>
      <c r="C35" s="202" t="s">
        <v>69</v>
      </c>
      <c r="D35" s="178" t="s">
        <v>70</v>
      </c>
      <c r="E35" s="102">
        <f aca="true" t="shared" si="6" ref="E35:G36">SUM(E31)</f>
        <v>2037</v>
      </c>
      <c r="F35" s="64">
        <f t="shared" si="6"/>
        <v>1045</v>
      </c>
      <c r="G35" s="65">
        <f t="shared" si="6"/>
        <v>992</v>
      </c>
      <c r="H35" s="82">
        <v>8.2</v>
      </c>
      <c r="I35" s="83">
        <v>103.8</v>
      </c>
      <c r="J35" s="33">
        <f aca="true" t="shared" si="7" ref="J35:L36">SUM(J31)</f>
        <v>2738</v>
      </c>
      <c r="K35" s="95">
        <f t="shared" si="7"/>
        <v>1388</v>
      </c>
      <c r="L35" s="96">
        <f t="shared" si="7"/>
        <v>1350</v>
      </c>
      <c r="M35" s="97">
        <v>11.2</v>
      </c>
      <c r="N35" s="34">
        <v>-718</v>
      </c>
      <c r="O35" s="43">
        <v>-2.99</v>
      </c>
      <c r="P35" s="81">
        <f aca="true" t="shared" si="8" ref="P35:R36">SUM(P31)</f>
        <v>2</v>
      </c>
      <c r="Q35" s="95">
        <f t="shared" si="8"/>
        <v>1</v>
      </c>
      <c r="R35" s="96">
        <f t="shared" si="8"/>
        <v>1</v>
      </c>
      <c r="S35" s="183">
        <v>6.6</v>
      </c>
      <c r="T35" s="175">
        <f aca="true" t="shared" si="9" ref="T35:V36">SUM(T31)</f>
        <v>1</v>
      </c>
      <c r="U35" s="184">
        <f t="shared" si="9"/>
        <v>1</v>
      </c>
      <c r="V35" s="185">
        <f t="shared" si="9"/>
        <v>0</v>
      </c>
      <c r="W35" s="188">
        <v>3.6</v>
      </c>
      <c r="X35" s="63">
        <f aca="true" t="shared" si="10" ref="X35:Z36">SUM(X31)</f>
        <v>37</v>
      </c>
      <c r="Y35" s="62">
        <f t="shared" si="10"/>
        <v>17</v>
      </c>
      <c r="Z35" s="63">
        <f t="shared" si="10"/>
        <v>20</v>
      </c>
      <c r="AA35" s="118">
        <v>29.6</v>
      </c>
      <c r="AB35" s="119">
        <v>12.3</v>
      </c>
      <c r="AC35" s="120">
        <v>17.3</v>
      </c>
      <c r="AD35" s="102">
        <v>7</v>
      </c>
      <c r="AE35" s="64">
        <v>6</v>
      </c>
      <c r="AF35" s="65">
        <v>1</v>
      </c>
      <c r="AG35" s="119">
        <v>6.1</v>
      </c>
      <c r="AH35" s="115">
        <f>AE35/(AF35+F35)*1000</f>
        <v>5.736137667304016</v>
      </c>
      <c r="AI35" s="116">
        <v>3.6</v>
      </c>
      <c r="AJ35" s="81">
        <v>1138</v>
      </c>
      <c r="AK35" s="145">
        <v>4.7</v>
      </c>
      <c r="AL35" s="65">
        <v>452</v>
      </c>
      <c r="AM35" s="146">
        <v>1.88</v>
      </c>
      <c r="AN35" s="153">
        <v>1.58</v>
      </c>
    </row>
    <row r="36" spans="2:40" s="3" customFormat="1" ht="27.75" customHeight="1">
      <c r="B36" s="169">
        <f>SUM(B32)</f>
        <v>107733</v>
      </c>
      <c r="C36" s="203"/>
      <c r="D36" s="10" t="s">
        <v>71</v>
      </c>
      <c r="E36" s="63">
        <f t="shared" si="6"/>
        <v>901</v>
      </c>
      <c r="F36" s="62">
        <f t="shared" si="6"/>
        <v>455</v>
      </c>
      <c r="G36" s="63">
        <f t="shared" si="6"/>
        <v>446</v>
      </c>
      <c r="H36" s="79">
        <v>7.7</v>
      </c>
      <c r="I36" s="80">
        <v>115.3</v>
      </c>
      <c r="J36" s="12">
        <f t="shared" si="7"/>
        <v>1438</v>
      </c>
      <c r="K36" s="62">
        <f t="shared" si="7"/>
        <v>697</v>
      </c>
      <c r="L36" s="63">
        <f t="shared" si="7"/>
        <v>741</v>
      </c>
      <c r="M36" s="94">
        <v>12.9</v>
      </c>
      <c r="N36" s="177">
        <v>-566</v>
      </c>
      <c r="O36" s="42">
        <v>-5.23</v>
      </c>
      <c r="P36" s="84">
        <f t="shared" si="8"/>
        <v>2</v>
      </c>
      <c r="Q36" s="62">
        <f t="shared" si="8"/>
        <v>1</v>
      </c>
      <c r="R36" s="63">
        <f t="shared" si="8"/>
        <v>1</v>
      </c>
      <c r="S36" s="109" t="s">
        <v>73</v>
      </c>
      <c r="T36" s="84">
        <f t="shared" si="9"/>
        <v>0</v>
      </c>
      <c r="U36" s="62">
        <f t="shared" si="9"/>
        <v>0</v>
      </c>
      <c r="V36" s="63">
        <f t="shared" si="9"/>
        <v>0</v>
      </c>
      <c r="W36" s="189">
        <v>1.2</v>
      </c>
      <c r="X36" s="63">
        <f t="shared" si="10"/>
        <v>22</v>
      </c>
      <c r="Y36" s="62">
        <f t="shared" si="10"/>
        <v>12</v>
      </c>
      <c r="Z36" s="63">
        <f t="shared" si="10"/>
        <v>10</v>
      </c>
      <c r="AA36" s="114">
        <v>34.8</v>
      </c>
      <c r="AB36" s="181">
        <v>20.9</v>
      </c>
      <c r="AC36" s="180">
        <v>13.9</v>
      </c>
      <c r="AD36" s="170">
        <v>1</v>
      </c>
      <c r="AE36" s="167">
        <v>1</v>
      </c>
      <c r="AF36" s="126">
        <v>0</v>
      </c>
      <c r="AG36" s="179">
        <v>11.9</v>
      </c>
      <c r="AH36" s="181">
        <v>8.4</v>
      </c>
      <c r="AI36" s="182" t="s">
        <v>73</v>
      </c>
      <c r="AJ36" s="63">
        <v>475</v>
      </c>
      <c r="AK36" s="172">
        <v>4.4</v>
      </c>
      <c r="AL36" s="84">
        <v>185</v>
      </c>
      <c r="AM36" s="176">
        <v>1.71</v>
      </c>
      <c r="AN36" s="173">
        <v>1.72</v>
      </c>
    </row>
    <row r="37" spans="2:40" s="3" customFormat="1" ht="27.75" customHeight="1" thickBot="1">
      <c r="B37" s="171">
        <f>SUM(B33:B34)</f>
        <v>239282</v>
      </c>
      <c r="C37" s="204"/>
      <c r="D37" s="9" t="s">
        <v>72</v>
      </c>
      <c r="E37" s="61">
        <f>SUM(E33:E34)</f>
        <v>1993</v>
      </c>
      <c r="F37" s="60">
        <f>SUM(F33:F34)</f>
        <v>977</v>
      </c>
      <c r="G37" s="61">
        <f>SUM(G33:G34)</f>
        <v>1016</v>
      </c>
      <c r="H37" s="86">
        <f>E37/B37*1000</f>
        <v>8.329084511162561</v>
      </c>
      <c r="I37" s="87">
        <f>F37/G37*100</f>
        <v>96.16141732283464</v>
      </c>
      <c r="J37" s="11">
        <f>SUM(J33:J34)</f>
        <v>2782</v>
      </c>
      <c r="K37" s="60">
        <f>SUM(K33:K34)</f>
        <v>1382</v>
      </c>
      <c r="L37" s="61">
        <f>SUM(L33:L34)</f>
        <v>1400</v>
      </c>
      <c r="M37" s="98">
        <f>J37/B37*1000</f>
        <v>11.626449126971522</v>
      </c>
      <c r="N37" s="36">
        <f>E37-J37</f>
        <v>-789</v>
      </c>
      <c r="O37" s="44">
        <f>N37/B37*1000</f>
        <v>-3.2973646158089616</v>
      </c>
      <c r="P37" s="100">
        <f>SUM(P33:P34)</f>
        <v>6</v>
      </c>
      <c r="Q37" s="60">
        <f>SUM(Q33:Q34)</f>
        <v>1</v>
      </c>
      <c r="R37" s="132">
        <f>SUM(R33:R34)</f>
        <v>5</v>
      </c>
      <c r="S37" s="51">
        <f>P37/E37*1000</f>
        <v>3.010536879076769</v>
      </c>
      <c r="T37" s="85">
        <f>SUM(T33:T34)</f>
        <v>4</v>
      </c>
      <c r="U37" s="60">
        <f>SUM(U33:U34)</f>
        <v>1</v>
      </c>
      <c r="V37" s="61">
        <f>SUM(V33:V34)</f>
        <v>3</v>
      </c>
      <c r="W37" s="190">
        <f>T37/E37*1000</f>
        <v>2.007024586051179</v>
      </c>
      <c r="X37" s="61">
        <f>SUM(X33:X34)</f>
        <v>57</v>
      </c>
      <c r="Y37" s="60">
        <f>SUM(Y33:Y34)</f>
        <v>22</v>
      </c>
      <c r="Z37" s="61">
        <f>SUM(Z33:Z34)</f>
        <v>35</v>
      </c>
      <c r="AA37" s="106">
        <f>X37/(E37+X37)*1000</f>
        <v>27.804878048780488</v>
      </c>
      <c r="AB37" s="186">
        <f>Y37/(F37+Y37)*1000</f>
        <v>22.02202202202202</v>
      </c>
      <c r="AC37" s="187">
        <f>Z37/(G37+Z37)*1000</f>
        <v>33.30161750713606</v>
      </c>
      <c r="AD37" s="100">
        <v>6</v>
      </c>
      <c r="AE37" s="60">
        <v>4</v>
      </c>
      <c r="AF37" s="61">
        <v>2</v>
      </c>
      <c r="AG37" s="107">
        <f>AD37/(AE37+E37)*1000</f>
        <v>3.0045067601402105</v>
      </c>
      <c r="AH37" s="186">
        <f>AE37/(AF37+F37)*1000</f>
        <v>4.085801838610828</v>
      </c>
      <c r="AI37" s="122">
        <f>AF37/E37*1000</f>
        <v>1.0035122930255895</v>
      </c>
      <c r="AJ37" s="61">
        <v>1221</v>
      </c>
      <c r="AK37" s="147">
        <f>AJ37/B37*1000</f>
        <v>5.1027657742747055</v>
      </c>
      <c r="AL37" s="61">
        <v>504</v>
      </c>
      <c r="AM37" s="148">
        <f>AL37/B37*1000</f>
        <v>2.1063013515433675</v>
      </c>
      <c r="AN37" s="174">
        <v>1.58</v>
      </c>
    </row>
    <row r="38" spans="5:40" s="3" customFormat="1" ht="14.25" thickBot="1">
      <c r="E38" s="88"/>
      <c r="F38" s="57"/>
      <c r="G38" s="57"/>
      <c r="H38" s="57"/>
      <c r="I38" s="57"/>
      <c r="K38" s="57"/>
      <c r="L38" s="57"/>
      <c r="M38" s="98"/>
      <c r="O38" s="38"/>
      <c r="P38" s="57"/>
      <c r="Q38" s="57"/>
      <c r="R38" s="57"/>
      <c r="S38" s="48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135"/>
      <c r="AL38" s="57"/>
      <c r="AM38" s="57"/>
      <c r="AN38" s="57"/>
    </row>
    <row r="39" spans="5:40" s="19" customFormat="1" ht="11.25">
      <c r="E39" s="66" t="s">
        <v>77</v>
      </c>
      <c r="F39" s="66"/>
      <c r="G39" s="66"/>
      <c r="H39" s="66"/>
      <c r="I39" s="66"/>
      <c r="K39" s="66"/>
      <c r="L39" s="66"/>
      <c r="M39" s="66"/>
      <c r="O39" s="45"/>
      <c r="P39" s="66"/>
      <c r="Q39" s="66"/>
      <c r="R39" s="66"/>
      <c r="S39" s="54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149"/>
      <c r="AL39" s="66"/>
      <c r="AM39" s="66"/>
      <c r="AN39" s="66"/>
    </row>
    <row r="40" spans="5:40" s="19" customFormat="1" ht="11.25">
      <c r="E40" s="66" t="s">
        <v>76</v>
      </c>
      <c r="F40" s="66"/>
      <c r="G40" s="66"/>
      <c r="H40" s="66"/>
      <c r="I40" s="66"/>
      <c r="K40" s="66"/>
      <c r="L40" s="66"/>
      <c r="M40" s="66"/>
      <c r="O40" s="45"/>
      <c r="P40" s="66"/>
      <c r="Q40" s="66"/>
      <c r="R40" s="66"/>
      <c r="S40" s="54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149"/>
      <c r="AL40" s="66"/>
      <c r="AM40" s="66"/>
      <c r="AN40" s="66"/>
    </row>
    <row r="41" spans="5:40" s="19" customFormat="1" ht="11.25">
      <c r="E41" s="66" t="s">
        <v>74</v>
      </c>
      <c r="F41" s="66"/>
      <c r="G41" s="66"/>
      <c r="H41" s="66"/>
      <c r="I41" s="66"/>
      <c r="K41" s="66"/>
      <c r="L41" s="66"/>
      <c r="M41" s="66"/>
      <c r="O41" s="45"/>
      <c r="P41" s="66"/>
      <c r="Q41" s="66"/>
      <c r="R41" s="66"/>
      <c r="S41" s="54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149"/>
      <c r="AL41" s="66"/>
      <c r="AM41" s="66"/>
      <c r="AN41" s="66"/>
    </row>
  </sheetData>
  <sheetProtection/>
  <mergeCells count="35">
    <mergeCell ref="AN3:AN5"/>
    <mergeCell ref="AJ3:AK3"/>
    <mergeCell ref="AL3:AM3"/>
    <mergeCell ref="T4:V4"/>
    <mergeCell ref="T3:W3"/>
    <mergeCell ref="X4:Z4"/>
    <mergeCell ref="AL4:AL5"/>
    <mergeCell ref="AJ4:AJ5"/>
    <mergeCell ref="AA4:AC4"/>
    <mergeCell ref="X3:AC3"/>
    <mergeCell ref="C6:D6"/>
    <mergeCell ref="C7:D7"/>
    <mergeCell ref="C8:D8"/>
    <mergeCell ref="C9:D9"/>
    <mergeCell ref="C10:D10"/>
    <mergeCell ref="P4:R4"/>
    <mergeCell ref="C3:D5"/>
    <mergeCell ref="I3:I5"/>
    <mergeCell ref="E3:H3"/>
    <mergeCell ref="P3:S3"/>
    <mergeCell ref="AD4:AF4"/>
    <mergeCell ref="AG4:AI4"/>
    <mergeCell ref="N3:O3"/>
    <mergeCell ref="E4:G4"/>
    <mergeCell ref="J3:M3"/>
    <mergeCell ref="J4:L4"/>
    <mergeCell ref="N4:N5"/>
    <mergeCell ref="AD3:AI3"/>
    <mergeCell ref="C35:C37"/>
    <mergeCell ref="C11:D11"/>
    <mergeCell ref="C13:D13"/>
    <mergeCell ref="C17:D17"/>
    <mergeCell ref="C22:D22"/>
    <mergeCell ref="C27:D27"/>
    <mergeCell ref="C31:C34"/>
  </mergeCells>
  <printOptions/>
  <pageMargins left="0.7874015748031497" right="0" top="1.1811023622047245" bottom="0.5118110236220472" header="0.5118110236220472" footer="0.5118110236220472"/>
  <pageSetup fitToHeight="0" horizontalDpi="600" verticalDpi="600" orientation="landscape" paperSize="8" scale="77" r:id="rId1"/>
  <headerFooter alignWithMargins="0">
    <oddHeader>&amp;C&amp;P / &amp;N ページ</oddHeader>
  </headerFooter>
  <colBreaks count="1" manualBreakCount="1">
    <brk id="29" max="37" man="1"/>
  </colBreaks>
  <ignoredErrors>
    <ignoredError sqref="AC11 AA11 AK11 AA27:AB27 AK27:AK31 AK22 AH9 AK32:AK34 S31 S33 W32:W33 W31 W37 AK6" formula="1"/>
    <ignoredError sqref="F13:G13 K13:L13 AJ13 AL13 F27:G27 K27:L27" formulaRange="1"/>
    <ignoredError sqref="AK1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kuratsunekouichi</dc:creator>
  <cp:keywords/>
  <dc:description/>
  <cp:lastModifiedBy>鳥取県庁</cp:lastModifiedBy>
  <cp:lastPrinted>2012-12-27T12:33:16Z</cp:lastPrinted>
  <dcterms:created xsi:type="dcterms:W3CDTF">2005-11-14T04:14:28Z</dcterms:created>
  <dcterms:modified xsi:type="dcterms:W3CDTF">2013-01-15T07:41:58Z</dcterms:modified>
  <cp:category/>
  <cp:version/>
  <cp:contentType/>
  <cp:contentStatus/>
</cp:coreProperties>
</file>